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05.04.2023" sheetId="25" r:id="rId1"/>
  </sheets>
  <definedNames>
    <definedName name="_xlnm._FilterDatabase" localSheetId="0" hidden="1">'05.04.2023'!$A$32:$WWK$85</definedName>
    <definedName name="_xlnm.Print_Area" localSheetId="0">'05.04.2023'!$A$1:$BJ$240</definedName>
  </definedNames>
  <calcPr calcId="144525"/>
</workbook>
</file>

<file path=xl/sharedStrings.xml><?xml version="1.0" encoding="utf-8"?>
<sst xmlns="http://schemas.openxmlformats.org/spreadsheetml/2006/main" count="880" uniqueCount="470">
  <si>
    <t>白俄罗斯国立工艺大学教育机构</t>
  </si>
  <si>
    <t>教学计划</t>
  </si>
  <si>
    <t>专业:</t>
  </si>
  <si>
    <t>6-05-0821-02 景观设计与施工</t>
  </si>
  <si>
    <t>资质证书：工程师</t>
  </si>
  <si>
    <t>概况：景观设计</t>
  </si>
  <si>
    <t>景观建筑的建造和维护</t>
  </si>
  <si>
    <t>学位：学士学位</t>
  </si>
  <si>
    <t>全日制（全时制）</t>
  </si>
  <si>
    <t>学制：4年</t>
  </si>
  <si>
    <t>I. 教学过程时间表</t>
  </si>
  <si>
    <t>II. 时间预算（以周为单位）</t>
  </si>
  <si>
    <t>КУРСЫ</t>
  </si>
  <si>
    <t>九月份</t>
  </si>
  <si>
    <t>十月份</t>
  </si>
  <si>
    <t>十一月份</t>
  </si>
  <si>
    <t>十二月份</t>
  </si>
  <si>
    <t>一月份</t>
  </si>
  <si>
    <t>二月份</t>
  </si>
  <si>
    <t>三月份</t>
  </si>
  <si>
    <t>四月份</t>
  </si>
  <si>
    <t>五月份</t>
  </si>
  <si>
    <t>六月份</t>
  </si>
  <si>
    <t>七月份</t>
  </si>
  <si>
    <t>八月份</t>
  </si>
  <si>
    <t>理论教学</t>
  </si>
  <si>
    <t>考期</t>
  </si>
  <si>
    <t>教学实习</t>
  </si>
  <si>
    <t>生产实习</t>
  </si>
  <si>
    <t>毕业设计</t>
  </si>
  <si>
    <t>毕业考核</t>
  </si>
  <si>
    <t>假期</t>
  </si>
  <si>
    <t>合计</t>
  </si>
  <si>
    <t>I</t>
  </si>
  <si>
    <t>О  :</t>
  </si>
  <si>
    <t>:</t>
  </si>
  <si>
    <t>=</t>
  </si>
  <si>
    <t>О</t>
  </si>
  <si>
    <t>О  =</t>
  </si>
  <si>
    <t>II</t>
  </si>
  <si>
    <t>III</t>
  </si>
  <si>
    <t>IV</t>
  </si>
  <si>
    <t>Х</t>
  </si>
  <si>
    <r>
      <rPr>
        <b/>
        <vertAlign val="superscript"/>
        <sz val="17"/>
        <rFont val="宋体"/>
        <charset val="204"/>
      </rPr>
      <t>:</t>
    </r>
    <r>
      <rPr>
        <b/>
        <sz val="17"/>
        <rFont val="宋体"/>
        <charset val="204"/>
      </rPr>
      <t xml:space="preserve"> </t>
    </r>
    <r>
      <rPr>
        <b/>
        <vertAlign val="subscript"/>
        <sz val="17"/>
        <rFont val="宋体"/>
        <charset val="204"/>
      </rPr>
      <t>=</t>
    </r>
  </si>
  <si>
    <r>
      <rPr>
        <b/>
        <vertAlign val="superscript"/>
        <sz val="17"/>
        <rFont val="宋体"/>
        <charset val="204"/>
      </rPr>
      <t>=</t>
    </r>
    <r>
      <rPr>
        <b/>
        <sz val="17"/>
        <rFont val="宋体"/>
        <charset val="204"/>
      </rPr>
      <t xml:space="preserve"> </t>
    </r>
    <r>
      <rPr>
        <b/>
        <vertAlign val="subscript"/>
        <sz val="17"/>
        <rFont val="宋体"/>
        <charset val="204"/>
      </rPr>
      <t>//</t>
    </r>
  </si>
  <si>
    <t>//</t>
  </si>
  <si>
    <t>/</t>
  </si>
  <si>
    <t>符号含义:</t>
  </si>
  <si>
    <r>
      <rPr>
        <sz val="18"/>
        <rFont val="Arial"/>
        <charset val="204"/>
      </rPr>
      <t>−</t>
    </r>
  </si>
  <si>
    <t>III. 教育过程计划</t>
  </si>
  <si>
    <t>№
п/п</t>
  </si>
  <si>
    <t>模块、学科、学年设计（学年论文）名称</t>
  </si>
  <si>
    <t>考试</t>
  </si>
  <si>
    <t>学分</t>
  </si>
  <si>
    <t>学时数量</t>
  </si>
  <si>
    <t>课程和学期分布</t>
  </si>
  <si>
    <t>Код компетенции</t>
  </si>
  <si>
    <t>Учебная дисциплина закреплена за кафедрой</t>
  </si>
  <si>
    <t>总学时</t>
  </si>
  <si>
    <t>教学学时</t>
  </si>
  <si>
    <t>组成</t>
  </si>
  <si>
    <t>一年级</t>
  </si>
  <si>
    <t>二年级</t>
  </si>
  <si>
    <t>三年级</t>
  </si>
  <si>
    <t>四年级</t>
  </si>
  <si>
    <t>讲座</t>
  </si>
  <si>
    <t>实操</t>
  </si>
  <si>
    <t>实习</t>
  </si>
  <si>
    <t>研讨会</t>
  </si>
  <si>
    <r>
      <rPr>
        <sz val="17"/>
        <rFont val="宋体"/>
        <charset val="204"/>
      </rPr>
      <t>第一学期</t>
    </r>
    <r>
      <rPr>
        <sz val="17"/>
        <rFont val="Arial"/>
        <charset val="204"/>
      </rPr>
      <t xml:space="preserve">
</t>
    </r>
  </si>
  <si>
    <t>第二学期</t>
  </si>
  <si>
    <t>第三学期</t>
  </si>
  <si>
    <t>第四学期</t>
  </si>
  <si>
    <t>第五学期</t>
  </si>
  <si>
    <t>第六学期</t>
  </si>
  <si>
    <t>第七学期</t>
  </si>
  <si>
    <t>第八学期</t>
  </si>
  <si>
    <t>周</t>
  </si>
  <si>
    <t>公共课</t>
  </si>
  <si>
    <t>1.1</t>
  </si>
  <si>
    <t>社会与人道主义单元1</t>
  </si>
  <si>
    <t>1.1.1</t>
  </si>
  <si>
    <t>白俄罗斯建国史</t>
  </si>
  <si>
    <t>УК-7</t>
  </si>
  <si>
    <t>ИБиП</t>
  </si>
  <si>
    <t>1.1.2</t>
  </si>
  <si>
    <t>现代政治经济学</t>
  </si>
  <si>
    <t>УК-9</t>
  </si>
  <si>
    <t>ЭТиМ</t>
  </si>
  <si>
    <t>1.1.3</t>
  </si>
  <si>
    <t>哲学</t>
  </si>
  <si>
    <t>УК-8</t>
  </si>
  <si>
    <t>ФиП</t>
  </si>
  <si>
    <t>1.2</t>
  </si>
  <si>
    <t>外语</t>
  </si>
  <si>
    <t>УК-3</t>
  </si>
  <si>
    <t>МКиТП</t>
  </si>
  <si>
    <t>1.3</t>
  </si>
  <si>
    <t>工程大地测量</t>
  </si>
  <si>
    <t>БПК-1</t>
  </si>
  <si>
    <t>ЛУ</t>
  </si>
  <si>
    <t>1.4</t>
  </si>
  <si>
    <t>一般专业单元</t>
  </si>
  <si>
    <t>1.4.1.</t>
  </si>
  <si>
    <t>高等数学</t>
  </si>
  <si>
    <t>БПК-2</t>
  </si>
  <si>
    <t>ВМ</t>
  </si>
  <si>
    <t>1.4.2</t>
  </si>
  <si>
    <t>物理学</t>
  </si>
  <si>
    <t>БПК-3</t>
  </si>
  <si>
    <t>физики</t>
  </si>
  <si>
    <t>1.4.3</t>
  </si>
  <si>
    <t>信息学</t>
  </si>
  <si>
    <t>д</t>
  </si>
  <si>
    <t>УК-2</t>
  </si>
  <si>
    <t>ИиВД</t>
  </si>
  <si>
    <t>1.4.4</t>
  </si>
  <si>
    <t>普通化学和分析化学</t>
  </si>
  <si>
    <t>БПК-4</t>
  </si>
  <si>
    <t>ХТЭПиМЭТ ФКиАХ</t>
  </si>
  <si>
    <t>1.5</t>
  </si>
  <si>
    <t>景观中的设觉媒体</t>
  </si>
  <si>
    <t>1.5.1</t>
  </si>
  <si>
    <t>描述性几何和建筑制图</t>
  </si>
  <si>
    <t>УК-1,5,6,
БПК-5</t>
  </si>
  <si>
    <t>ЛПиСПС</t>
  </si>
  <si>
    <t>描述性几何和建筑制图的课堂作业</t>
  </si>
  <si>
    <t>1.5.2</t>
  </si>
  <si>
    <t>绘画和构图基础</t>
  </si>
  <si>
    <t>БПК-6</t>
  </si>
  <si>
    <t>1.6</t>
  </si>
  <si>
    <t>模块“观赏植物的植物学基础园艺”</t>
  </si>
  <si>
    <t>1.6.1</t>
  </si>
  <si>
    <t>植物学</t>
  </si>
  <si>
    <t>БПК-7</t>
  </si>
  <si>
    <t>ЛВ</t>
  </si>
  <si>
    <t>1.6.2</t>
  </si>
  <si>
    <t>植物生理学与微生物学基础</t>
  </si>
  <si>
    <t>БПК-8</t>
  </si>
  <si>
    <t>ЛЗиД</t>
  </si>
  <si>
    <t>1.6.3</t>
  </si>
  <si>
    <t>观赏植物树木学</t>
  </si>
  <si>
    <t>БПК-9</t>
  </si>
  <si>
    <t>1.7</t>
  </si>
  <si>
    <t>模块“观赏植物种植的农业技术基础园艺”</t>
  </si>
  <si>
    <t>1.7.1</t>
  </si>
  <si>
    <t>土壤科学与农业化学基础知识</t>
  </si>
  <si>
    <t>БПК-10</t>
  </si>
  <si>
    <t>ЛКиП</t>
  </si>
  <si>
    <t>1.7.2</t>
  </si>
  <si>
    <t>花卉栽培</t>
  </si>
  <si>
    <t>УК-1,5,6,
БПК-11</t>
  </si>
  <si>
    <t>关于学科“着色”的课程作业</t>
  </si>
  <si>
    <t>1.8</t>
  </si>
  <si>
    <t>模块“领土景观美化鸟居”</t>
  </si>
  <si>
    <t>1.8.1</t>
  </si>
  <si>
    <t>景观艺术的历史和理论</t>
  </si>
  <si>
    <t>БПК-12</t>
  </si>
  <si>
    <t>1.8.2</t>
  </si>
  <si>
    <t>人口密集地区的绿化系统</t>
  </si>
  <si>
    <t>УК-1,4,5,6,
БПК-13</t>
  </si>
  <si>
    <t>系统“学科的课程绿化居住区”</t>
  </si>
  <si>
    <t>关于学科“系统”的课程项目绿化居住区</t>
  </si>
  <si>
    <t>1.9</t>
  </si>
  <si>
    <t>职业健康与安全</t>
  </si>
  <si>
    <t>БПК-14</t>
  </si>
  <si>
    <t>БЖД</t>
  </si>
  <si>
    <t>2</t>
  </si>
  <si>
    <t>教育机构的组成部分</t>
  </si>
  <si>
    <t>2.1</t>
  </si>
  <si>
    <t>社会与人道主义单元2</t>
  </si>
  <si>
    <t>2.1.1</t>
  </si>
  <si>
    <t>政治学</t>
  </si>
  <si>
    <t>УК-12</t>
  </si>
  <si>
    <t>2.1.2</t>
  </si>
  <si>
    <t>法律基础</t>
  </si>
  <si>
    <t>УК-13</t>
  </si>
  <si>
    <t>2.1.3</t>
  </si>
  <si>
    <t>专家的个人和职业发展放牧/社会学</t>
  </si>
  <si>
    <t>УК-4,14/
УК-15</t>
  </si>
  <si>
    <t>ИБиП / ФиП</t>
  </si>
  <si>
    <t>2.2</t>
  </si>
  <si>
    <t>生态学与气象学基础</t>
  </si>
  <si>
    <t>СК-1</t>
  </si>
  <si>
    <t>ТПиО</t>
  </si>
  <si>
    <t>2.3</t>
  </si>
  <si>
    <t>园艺和育种单元</t>
  </si>
  <si>
    <t>2.3.1</t>
  </si>
  <si>
    <t>观赏植物的遗传和育种</t>
  </si>
  <si>
    <t>УК-1,5,6,
СК-2</t>
  </si>
  <si>
    <t>遗传学“学科的课程作业观赏植物的选择”</t>
  </si>
  <si>
    <t>2.3.2</t>
  </si>
  <si>
    <t>水果种植和园艺基础知识</t>
  </si>
  <si>
    <t>СК-3</t>
  </si>
  <si>
    <t>2.4</t>
  </si>
  <si>
    <t>“休闲林业”单元</t>
  </si>
  <si>
    <t>2.4.1</t>
  </si>
  <si>
    <t>景观林业</t>
  </si>
  <si>
    <t>УК-1,5,6,
СК-4</t>
  </si>
  <si>
    <t>关于“土地”学科的课程作业林业</t>
  </si>
  <si>
    <t>2.4.2</t>
  </si>
  <si>
    <t>景观税</t>
  </si>
  <si>
    <t>СК-5</t>
  </si>
  <si>
    <t>2.4.3</t>
  </si>
  <si>
    <t>森林动物和鸟类生物学</t>
  </si>
  <si>
    <t>СК-6</t>
  </si>
  <si>
    <t>2.5</t>
  </si>
  <si>
    <t>模块“景观技术与工艺空间环境设计”</t>
  </si>
  <si>
    <t>2.5.1</t>
  </si>
  <si>
    <t>景观设计中的法规文件建筑</t>
  </si>
  <si>
    <t>СК-7</t>
  </si>
  <si>
    <t>2.5.2</t>
  </si>
  <si>
    <t>景观设计中的计算机技术</t>
  </si>
  <si>
    <t>СК-8</t>
  </si>
  <si>
    <t>2.5.3</t>
  </si>
  <si>
    <t>小花园设计基础</t>
  </si>
  <si>
    <t>УК-1,5,6,
СК-9</t>
  </si>
  <si>
    <t>学科“基础”课程“小型花园设计”</t>
  </si>
  <si>
    <t>2.5.4</t>
  </si>
  <si>
    <t>植物设计</t>
  </si>
  <si>
    <t>СК-10</t>
  </si>
  <si>
    <t>2.5.5</t>
  </si>
  <si>
    <t>美化领土</t>
  </si>
  <si>
    <t>СК-11</t>
  </si>
  <si>
    <t>2.5.6</t>
  </si>
  <si>
    <t>生态和生态物体的景观组织旅游</t>
  </si>
  <si>
    <t>СК-12</t>
  </si>
  <si>
    <r>
      <rPr>
        <sz val="18"/>
        <rFont val="宋体"/>
        <charset val="204"/>
      </rPr>
      <t>单元名称、学科、课程项目</t>
    </r>
    <r>
      <rPr>
        <sz val="18"/>
        <rFont val="Arial"/>
        <charset val="204"/>
      </rPr>
      <t xml:space="preserve">
</t>
    </r>
    <r>
      <rPr>
        <sz val="18"/>
        <rFont val="宋体"/>
        <charset val="204"/>
      </rPr>
      <t>课程作业）</t>
    </r>
  </si>
  <si>
    <t>学时数</t>
  </si>
  <si>
    <t>2.6</t>
  </si>
  <si>
    <t>模块“景观中的材料与结构建筑”</t>
  </si>
  <si>
    <t>2.6.1</t>
  </si>
  <si>
    <t>花园和公园设施</t>
  </si>
  <si>
    <t>СК-13</t>
  </si>
  <si>
    <t>2.6.2</t>
  </si>
  <si>
    <t>建筑业和材料</t>
  </si>
  <si>
    <t>СК-14</t>
  </si>
  <si>
    <t>ЛМДиТЛП</t>
  </si>
  <si>
    <t>2.6.3</t>
  </si>
  <si>
    <t>水力结构</t>
  </si>
  <si>
    <t>СК-15</t>
  </si>
  <si>
    <t>2.7</t>
  </si>
  <si>
    <t>经济单元</t>
  </si>
  <si>
    <t>2.7.1</t>
  </si>
  <si>
    <t>花园和公园建设与耕种的经济效益</t>
  </si>
  <si>
    <t>СК-16</t>
  </si>
  <si>
    <t>МТБиУР</t>
  </si>
  <si>
    <t>2.7.2</t>
  </si>
  <si>
    <t>企业的生存组织和管理园艺和景观设计行业</t>
  </si>
  <si>
    <t>СК-17</t>
  </si>
  <si>
    <t>专业学科</t>
  </si>
  <si>
    <t>2.8</t>
  </si>
  <si>
    <t>景观设计简介</t>
  </si>
  <si>
    <t>2.8.1</t>
  </si>
  <si>
    <t>建筑构成</t>
  </si>
  <si>
    <t>СК-18</t>
  </si>
  <si>
    <t>2.8.2</t>
  </si>
  <si>
    <t>景观工程和绿色建筑财产</t>
  </si>
  <si>
    <t>УК-1,5,6,
СК-19</t>
  </si>
  <si>
    <t>关于“工程景观和绿色建筑”学科的课程项目</t>
  </si>
  <si>
    <t>2.8.3</t>
  </si>
  <si>
    <t>住区的规划和发展</t>
  </si>
  <si>
    <t>СК-20</t>
  </si>
  <si>
    <t>2.8.4</t>
  </si>
  <si>
    <t>景观设计</t>
  </si>
  <si>
    <t>УК-1,5,6,
СК-21</t>
  </si>
  <si>
    <t>关于学科“landsha”的课程项目</t>
  </si>
  <si>
    <t>2.9</t>
  </si>
  <si>
    <t>景观建筑物体的建造和运营剖面图</t>
  </si>
  <si>
    <t>2.9.1</t>
  </si>
  <si>
    <t>保护观赏植物免受害虫和虫害的危险</t>
  </si>
  <si>
    <t>СК-22</t>
  </si>
  <si>
    <t>2.9.2</t>
  </si>
  <si>
    <t>观赏苗圃</t>
  </si>
  <si>
    <t>УК-1,5,6,
СК-23</t>
  </si>
  <si>
    <t>装饰“学科的课程项目柳树苗圃”</t>
  </si>
  <si>
    <t>2.9.3</t>
  </si>
  <si>
    <t>园艺和公园管理中的机械和机制车辆</t>
  </si>
  <si>
    <t>СК-24</t>
  </si>
  <si>
    <t>ЛКиП / ЛМДиТЛП</t>
  </si>
  <si>
    <t>2.9.4</t>
  </si>
  <si>
    <t>景观设施的建设和运营</t>
  </si>
  <si>
    <t>УК-1,5,6,
СК-25</t>
  </si>
  <si>
    <t>关于“景观艺术品的构造与操作”学科的课程项目</t>
  </si>
  <si>
    <t>2.10</t>
  </si>
  <si>
    <t>可选学科</t>
  </si>
  <si>
    <t>2.10.1</t>
  </si>
  <si>
    <t>苏联人民的伟大卫国战争</t>
  </si>
  <si>
    <t>/10</t>
  </si>
  <si>
    <t>2.10.2</t>
  </si>
  <si>
    <t>腐败及其社会危害</t>
  </si>
  <si>
    <t>ФИП</t>
  </si>
  <si>
    <t>2.10.3</t>
  </si>
  <si>
    <t>商务外语</t>
  </si>
  <si>
    <t>/96</t>
  </si>
  <si>
    <t>/64</t>
  </si>
  <si>
    <t>/48</t>
  </si>
  <si>
    <t>/32</t>
  </si>
  <si>
    <t>2.10.4</t>
  </si>
  <si>
    <t>体育</t>
  </si>
  <si>
    <t>ФВиС</t>
  </si>
  <si>
    <t>2.10.5</t>
  </si>
  <si>
    <t>科学和创新活动</t>
  </si>
  <si>
    <t>/30</t>
  </si>
  <si>
    <t>2.11</t>
  </si>
  <si>
    <t>其他类型的培训</t>
  </si>
  <si>
    <t>2.11.1</t>
  </si>
  <si>
    <t>/1-6</t>
  </si>
  <si>
    <t>/320</t>
  </si>
  <si>
    <t>УК-11</t>
  </si>
  <si>
    <t>2.11.2</t>
  </si>
  <si>
    <t>白俄罗斯语（专业词汇）</t>
  </si>
  <si>
    <t>/1</t>
  </si>
  <si>
    <t>/72</t>
  </si>
  <si>
    <t>УК-10</t>
  </si>
  <si>
    <t>БФ</t>
  </si>
  <si>
    <t>2.11.3</t>
  </si>
  <si>
    <t>有机化学与植物生物化学基础知识</t>
  </si>
  <si>
    <t>/2</t>
  </si>
  <si>
    <t>/88</t>
  </si>
  <si>
    <t>/16</t>
  </si>
  <si>
    <t>СК-26</t>
  </si>
  <si>
    <t>ОХ</t>
  </si>
  <si>
    <t>2.11.4</t>
  </si>
  <si>
    <t>人类生命安全活动</t>
  </si>
  <si>
    <t>/3</t>
  </si>
  <si>
    <t>/108</t>
  </si>
  <si>
    <t>БПК-15</t>
  </si>
  <si>
    <t>2.11.5</t>
  </si>
  <si>
    <t>只是产权管理基础轴线</t>
  </si>
  <si>
    <t>/5</t>
  </si>
  <si>
    <t>/60</t>
  </si>
  <si>
    <t>/34</t>
  </si>
  <si>
    <t>/22</t>
  </si>
  <si>
    <t>/12</t>
  </si>
  <si>
    <t>СК-27</t>
  </si>
  <si>
    <t>14 ЛК ФиП</t>
  </si>
  <si>
    <t>2.11.6</t>
  </si>
  <si>
    <t>物流基础营销</t>
  </si>
  <si>
    <t>/7</t>
  </si>
  <si>
    <t>/50</t>
  </si>
  <si>
    <t>/36</t>
  </si>
  <si>
    <t>/18</t>
  </si>
  <si>
    <t>СК-28</t>
  </si>
  <si>
    <t>2.11.7</t>
  </si>
  <si>
    <t>专业回顾讲座</t>
  </si>
  <si>
    <t>课程学时</t>
  </si>
  <si>
    <t>课程每周学时</t>
  </si>
  <si>
    <t>学年设计数量</t>
  </si>
  <si>
    <t>学年论文数量</t>
  </si>
  <si>
    <t>考试数</t>
  </si>
  <si>
    <t>学分数</t>
  </si>
  <si>
    <t>IV. 培训实践</t>
  </si>
  <si>
    <t>V. 工业实践</t>
  </si>
  <si>
    <t>VI. 毕业设计</t>
  </si>
  <si>
    <t>VII. 最终考核</t>
  </si>
  <si>
    <t>实践名称</t>
  </si>
  <si>
    <t>学期</t>
  </si>
  <si>
    <t>1.国家考试                               2.毕业设计（论文）实践</t>
  </si>
  <si>
    <t>首次培训</t>
  </si>
  <si>
    <t>1-2</t>
  </si>
  <si>
    <t>技术</t>
  </si>
  <si>
    <t>8</t>
  </si>
  <si>
    <t>10</t>
  </si>
  <si>
    <t>预答辩</t>
  </si>
  <si>
    <t>土壤科学</t>
  </si>
  <si>
    <t>第二期培训</t>
  </si>
  <si>
    <t>4</t>
  </si>
  <si>
    <t>5</t>
  </si>
  <si>
    <t>1,5</t>
  </si>
  <si>
    <t>景观艺术</t>
  </si>
  <si>
    <t>3</t>
  </si>
  <si>
    <t>第三期培训</t>
  </si>
  <si>
    <t>6</t>
  </si>
  <si>
    <t>7</t>
  </si>
  <si>
    <t>0,5</t>
  </si>
  <si>
    <t>1</t>
  </si>
  <si>
    <t>景观建筑</t>
  </si>
  <si>
    <t>3,5</t>
  </si>
  <si>
    <t>景观工程和绿色建筑</t>
  </si>
  <si>
    <t>景观美化项目的建设与运营</t>
  </si>
  <si>
    <t>保护观赏植物免受害虫和虫害的危害</t>
  </si>
  <si>
    <t>负责学术事务的副校长</t>
  </si>
  <si>
    <t>А.А.Сакович</t>
  </si>
  <si>
    <t>林学院院长</t>
  </si>
  <si>
    <t>Н.Т.Юшкевич</t>
  </si>
  <si>
    <t>景观设计与花园和公园部主任</t>
  </si>
  <si>
    <t>Г.А.Волченкова</t>
  </si>
  <si>
    <t>VIII. 能力总汇表</t>
  </si>
  <si>
    <t>能力测试</t>
  </si>
  <si>
    <t>能力名称</t>
  </si>
  <si>
    <t>单位代码、学科代码</t>
  </si>
  <si>
    <t>УК-1</t>
  </si>
  <si>
    <t>掌握研究活动的基本知识，搜索、分析和综合信息</t>
  </si>
  <si>
    <t>1.5.1, 1.7.2, 1.8.2, 2.3.1, 2.4.1, 2.5.3, 2.8.2, 2.8.4, 2.9.2, 2.9.4</t>
  </si>
  <si>
    <t>在应用信息和通信技术的基础上解决专业活动的标准任务</t>
  </si>
  <si>
    <t>用外语交流，解决人际交流和跨文化互动问题</t>
  </si>
  <si>
    <t>1.2, 2.10.3</t>
  </si>
  <si>
    <t>УК-4</t>
  </si>
  <si>
    <t>团队合作，宽容的看待社会、种族、信仰、文化和其他方面的差异</t>
  </si>
  <si>
    <t>1.8.2, 2.1.3</t>
  </si>
  <si>
    <t>УК-5</t>
  </si>
  <si>
    <t>能够在专业活动中发展和提升</t>
  </si>
  <si>
    <t>УК-6</t>
  </si>
  <si>
    <t>主动适应专业活动的变化</t>
  </si>
  <si>
    <t>具备分析不同历史时期国家建设进程的能力，确定历史变迁的因素和机制，确定历史变迁的社会政治因素和机制、历史事件（任务、文化和象征）对现代白俄罗斯国家的意义，在形成公民身份的过程中完美的利用已确定的规律性因素</t>
  </si>
  <si>
    <t>具有现代思维文化、人文世界观、分析和创新批判的认知、社会实践和交流活动风格。在直接的专业活动中运用哲学基础知识，独立吸引哲学知识，并在此基础上建立世界观立场</t>
  </si>
  <si>
    <t>具备分析社会经济体系的动态、运行和发展规律的能力，以了解现代经济的产生因素和发展方向。确定政治和社会经济进程的因素和机制，使用经济分析工具评估经济决策的政治进程和经济政策的有效性 。</t>
  </si>
  <si>
    <t>在专业活动中使用白俄罗斯语特殊词汇的基础概念和术语</t>
  </si>
  <si>
    <t>在专业体育运动手段维护和促进健康，预防疾病</t>
  </si>
  <si>
    <t>具备分析政治事件、过程和关系的能力，掌握政治思维和行为文化，运用政治学基础知识和实施政治政策，并运用政治学原理制定政治政策。培养知情、理性的政治选择文化，倡导社会导向价值观</t>
  </si>
  <si>
    <t>具备在各生活领域熟练运用法律基础知识的能力，具备搜索规范性法案、分析其内容并加以应用的技能。</t>
  </si>
  <si>
    <t>УК-14</t>
  </si>
  <si>
    <t>有能力开发和实施自我组织和自我教育的方法和技术，设计自己的专业成长和个人发展轨迹，了解以下内容在不同类型的活动中，以有效的方式对家庭环境中的儿童开展教学工作</t>
  </si>
  <si>
    <t>УК-15</t>
  </si>
  <si>
    <t>具备分析社会进程、进行社会学诊断、预测、预防或尽量减少危机现象后果的能力。</t>
  </si>
  <si>
    <t>对园林和公园建设目标进行工程和大地测量工作</t>
  </si>
  <si>
    <t>运用数学计算、数学分析和建模方法解决专业问题</t>
  </si>
  <si>
    <t>1.4.1</t>
  </si>
  <si>
    <t>应用基础物理定律解决应用工程问题</t>
  </si>
  <si>
    <t>迎接挑战，创造和改进景观建设行业的技术</t>
  </si>
  <si>
    <t>БПК-5</t>
  </si>
  <si>
    <t>在平面和空间上进行图形构造，利用建筑图形技术方法执行设计方案</t>
  </si>
  <si>
    <t>运用图形和图像作品的技术方法，利用艺术技术和技巧的模式和手段，传达所制定的设计方案的精髓</t>
  </si>
  <si>
    <t>识别野生植物群中的植物物种，将其作为植物群落的指标，并确定植物原料资源，以解决专业任务。</t>
  </si>
  <si>
    <t>了解植物和微生物生命过程的性质和机制，并利用这些过程提高植物的生产力和可持续性。</t>
  </si>
  <si>
    <t>识别木本植物的物种多样性，根据其生物、生态和观赏性选择一系列乔木、灌木和藤本植物。</t>
  </si>
  <si>
    <t>在设计、施工和农业技术活动中应用实地和实验室土壤研究方法，确定生存和技术活动的最佳变体提高土壤肥力和观赏植物产量的过程。</t>
  </si>
  <si>
    <t>БПК-11</t>
  </si>
  <si>
    <t>开发用于装饰开放空间和室内的各种花卉作物，使用栽培技术方法，创作花卉和装饰作品，符合植物的生态和生物特征以及景观对象的具体情况</t>
  </si>
  <si>
    <t>分析景观艺术的历史发展阶段和主要风格，运用景观构成手段和观赏植物的特征。</t>
  </si>
  <si>
    <t>БПК-13</t>
  </si>
  <si>
    <t>分析居住区绿化系统的结构，提出改进建议，为不同地区的景观组织制定项目建议。</t>
  </si>
  <si>
    <t>分析工伤和职业病的原因，制定并实施预防工伤和职业病的措施</t>
  </si>
  <si>
    <t>应用保护具名免受人力、自然负面因素影响的基本方法、合理的环境管理和节能原则</t>
  </si>
  <si>
    <t>应用生态和气象研究的方法和工具确定生态系统参数，分析专业活动中的环境因素</t>
  </si>
  <si>
    <t>СК-2</t>
  </si>
  <si>
    <t>利用遗产学和育种方法提高观赏植物的产量和质量，预测育种工作的成果</t>
  </si>
  <si>
    <t>指定果园种植计划，设计水果、浆果和蔬菜种植区的美化方案，使用农业技术方法进行种植以便在露地条件下生产优质果蔬</t>
  </si>
  <si>
    <t>СК-4</t>
  </si>
  <si>
    <t>在深入分析森林生物地理环境的再生和形成过程的基础上，掌握组织和规划林业措施的方法，指定并开展以下活动，关于绿化区和休闲森林公园部分种植园景观和休闲维护的措施。</t>
  </si>
  <si>
    <t>建立和描述森林公园和休闲森林景观的指标、单个数木和人工林的税收指标，评估森林和休闲森林景观的状况。</t>
  </si>
  <si>
    <t>确定森林公园动物和鸟类的物种多样性，评估其对创造可持续生物区和保护生态圈的重要性</t>
  </si>
  <si>
    <t>在专业活动中应用景观设计和施工领域的技术规范性法案要求</t>
  </si>
  <si>
    <t>在编制设计和估算文件时应用现代计算机辅助设计和建模手段</t>
  </si>
  <si>
    <t>СК-9</t>
  </si>
  <si>
    <t>应用对设计对象的地域进行项目前期分析的方法和技术，为小型社区的规划和体积空间组织制定设计方案，并为小型社区的规划和体积空间组织制定设计方案。考虑到小花园环境的特殊性，选择植物种类，创造乔木、灌木和花卉装饰组合。</t>
  </si>
  <si>
    <t>创作花艺作品，制定室内外花艺和装饰的项目提案，同时考虑体量和空间的功能性目的。</t>
  </si>
  <si>
    <t>对地域景观状况进行综合分析，采用补偿手段协调城乡低于景观环境，开发设计项目，并开发以下项目关于管理不同类型受干扰景观的建议</t>
  </si>
  <si>
    <t>设计和装备不同类型的生态旅游景点，开发生态步道和路线，生态旅游景点的信息内容</t>
  </si>
  <si>
    <t>考虑到环境的性质，为花园和公园建设、小型建筑形式和设备、外部景观元素制定富有想象力和建设性的解决方案</t>
  </si>
  <si>
    <t>运用有关建筑材料和技术、产品和结构、其技术、工艺、没学和技术特点的知识，建造景观建筑物体。项目的设计和运作特点，以制定改善领土的设计方案</t>
  </si>
  <si>
    <t>在花园和公园建筑工地的水工结构设计中应用水文和水力计算方法</t>
  </si>
  <si>
    <t>确定园林和公园建设行业企业生产活动的技术流程和主要经济指标的经济效益</t>
  </si>
  <si>
    <t>分析企业的生存和经济活动，确定未使用的储备，概述提高生产效率和企业运营的措施</t>
  </si>
  <si>
    <t>掌握不同环境系统的组成结构和功能-艺术组织的特殊性，优化景观系统视觉感知的空间条件建筑环境</t>
  </si>
  <si>
    <t>СК-19</t>
  </si>
  <si>
    <t>在项目活动中应用工程准备和美化环境、创建绿地的主要阶段和技术知识</t>
  </si>
  <si>
    <t>分析不同类型低于的规划组织、城市化的趋势和前景以及住区和低于发展进程管理</t>
  </si>
  <si>
    <t>СК-21</t>
  </si>
  <si>
    <t>掌握景观生态学和景观没学的基础知识，运用建筑和景观设计的基本原理对各种类型的对象进行设计</t>
  </si>
  <si>
    <t>组织并监测绿地的卫生状况，记录观赏植物的病虫害数量，计划并开展卫生保洁活动，采取改善和其他措施，保护花园和公园建筑工地的植物。</t>
  </si>
  <si>
    <t>СК-23</t>
  </si>
  <si>
    <t>规划和组织苗圃活动，种植观赏木本植物的种植材料</t>
  </si>
  <si>
    <t>使用先进的机械化技术操作方法，在花园和公园设施中安全操作机械</t>
  </si>
  <si>
    <t>СК-25</t>
  </si>
  <si>
    <t>在以下基础上，规划和实施工程准备和景观美化工作、绿地的创建和维护、花园和公园结构的运行和维护为园艺和公园管理开发先进的节能和资源节约型技术</t>
  </si>
  <si>
    <t>区别植物细胞中影响环境的有机物质，预测用作森林保护产品、农产品和环境的物质的特性。</t>
  </si>
  <si>
    <t>在知识产权客体的创造和实现过程中适用国际和国内立法规范</t>
  </si>
  <si>
    <t>对目标市场进行营销和物流研究，以确保景观和相关产业在这些市场的存在</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</si>
</sst>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66">
    <font>
      <sz val="11"/>
      <color theme="1"/>
      <name val="等线"/>
      <charset val="204"/>
      <scheme val="minor"/>
    </font>
    <font>
      <sz val="12"/>
      <color indexed="10"/>
      <name val="宋体"/>
      <charset val="204"/>
    </font>
    <font>
      <sz val="12"/>
      <name val="宋体"/>
      <charset val="204"/>
    </font>
    <font>
      <b/>
      <sz val="18"/>
      <name val="宋体"/>
      <charset val="204"/>
    </font>
    <font>
      <sz val="18"/>
      <name val="宋体"/>
      <charset val="204"/>
    </font>
    <font>
      <sz val="16"/>
      <name val="宋体"/>
      <charset val="204"/>
    </font>
    <font>
      <sz val="12"/>
      <color rgb="FF0000CC"/>
      <name val="宋体"/>
      <charset val="204"/>
    </font>
    <font>
      <sz val="15"/>
      <name val="宋体"/>
      <charset val="204"/>
    </font>
    <font>
      <sz val="18"/>
      <color indexed="10"/>
      <name val="宋体"/>
      <charset val="204"/>
    </font>
    <font>
      <sz val="19"/>
      <name val="宋体"/>
      <charset val="204"/>
    </font>
    <font>
      <sz val="18"/>
      <color rgb="FF006600"/>
      <name val="宋体"/>
      <charset val="204"/>
    </font>
    <font>
      <sz val="18"/>
      <color rgb="FFFF0000"/>
      <name val="宋体"/>
      <charset val="204"/>
    </font>
    <font>
      <sz val="10"/>
      <color indexed="10"/>
      <name val="宋体"/>
      <charset val="204"/>
    </font>
    <font>
      <sz val="24"/>
      <name val="宋体"/>
      <charset val="204"/>
    </font>
    <font>
      <sz val="20"/>
      <name val="宋体"/>
      <charset val="204"/>
    </font>
    <font>
      <sz val="11"/>
      <color theme="1"/>
      <name val="宋体"/>
      <charset val="204"/>
    </font>
    <font>
      <b/>
      <sz val="22"/>
      <name val="宋体"/>
      <charset val="204"/>
    </font>
    <font>
      <sz val="17"/>
      <name val="宋体"/>
      <charset val="204"/>
    </font>
    <font>
      <b/>
      <sz val="17"/>
      <name val="宋体"/>
      <charset val="204"/>
    </font>
    <font>
      <sz val="18"/>
      <name val="Arial"/>
      <charset val="204"/>
    </font>
    <font>
      <b/>
      <sz val="20"/>
      <name val="宋体"/>
      <charset val="204"/>
    </font>
    <font>
      <sz val="20"/>
      <color indexed="10"/>
      <name val="宋体"/>
      <charset val="204"/>
    </font>
    <font>
      <sz val="22"/>
      <name val="宋体"/>
      <charset val="204"/>
    </font>
    <font>
      <b/>
      <sz val="14"/>
      <name val="宋体"/>
      <charset val="204"/>
    </font>
    <font>
      <b/>
      <sz val="24"/>
      <name val="宋体"/>
      <charset val="204"/>
    </font>
    <font>
      <b/>
      <sz val="26"/>
      <name val="宋体"/>
      <charset val="204"/>
    </font>
    <font>
      <sz val="24"/>
      <color theme="1"/>
      <name val="宋体"/>
      <charset val="204"/>
    </font>
    <font>
      <sz val="23.4"/>
      <name val="宋体"/>
      <charset val="204"/>
    </font>
    <font>
      <b/>
      <sz val="17"/>
      <color rgb="FFFF0000"/>
      <name val="宋体"/>
      <charset val="204"/>
    </font>
    <font>
      <vertAlign val="superscript"/>
      <sz val="18"/>
      <name val="宋体"/>
      <charset val="204"/>
    </font>
    <font>
      <b/>
      <vertAlign val="superscript"/>
      <sz val="17"/>
      <name val="宋体"/>
      <charset val="204"/>
    </font>
    <font>
      <sz val="17"/>
      <name val="Arial"/>
      <charset val="204"/>
    </font>
    <font>
      <b/>
      <sz val="21"/>
      <name val="宋体"/>
      <charset val="204"/>
    </font>
    <font>
      <sz val="21"/>
      <color theme="1"/>
      <name val="宋体"/>
      <charset val="204"/>
    </font>
    <font>
      <sz val="17"/>
      <color rgb="FF0000CC"/>
      <name val="宋体"/>
      <charset val="204"/>
    </font>
    <font>
      <sz val="14"/>
      <name val="宋体"/>
      <charset val="204"/>
    </font>
    <font>
      <sz val="18"/>
      <color theme="1"/>
      <name val="宋体"/>
      <charset val="204"/>
    </font>
    <font>
      <sz val="18"/>
      <color theme="1" tint="0.499984740745262"/>
      <name val="宋体"/>
      <charset val="204"/>
    </font>
    <font>
      <b/>
      <sz val="18"/>
      <color theme="0"/>
      <name val="宋体"/>
      <charset val="204"/>
    </font>
    <font>
      <sz val="16"/>
      <color theme="1"/>
      <name val="宋体"/>
      <charset val="204"/>
    </font>
    <font>
      <b/>
      <sz val="18"/>
      <color rgb="FF0070C0"/>
      <name val="宋体"/>
      <charset val="204"/>
    </font>
    <font>
      <sz val="19"/>
      <color rgb="FFFF0000"/>
      <name val="宋体"/>
      <charset val="204"/>
    </font>
    <font>
      <sz val="19"/>
      <color theme="1" tint="0.499984740745262"/>
      <name val="宋体"/>
      <charset val="204"/>
    </font>
    <font>
      <sz val="19"/>
      <color indexed="10"/>
      <name val="宋体"/>
      <charset val="204"/>
    </font>
    <font>
      <sz val="19"/>
      <color theme="1"/>
      <name val="宋体"/>
      <charset val="20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vertAlign val="subscript"/>
      <sz val="17"/>
      <name val="宋体"/>
      <charset val="204"/>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8">
    <border>
      <left/>
      <right/>
      <top/>
      <bottom/>
      <diagonal/>
    </border>
    <border>
      <left style="double">
        <color indexed="23"/>
      </left>
      <right style="double">
        <color indexed="23"/>
      </right>
      <top style="double">
        <color indexed="23"/>
      </top>
      <bottom style="thin">
        <color indexed="23"/>
      </bottom>
      <diagonal/>
    </border>
    <border>
      <left/>
      <right style="thin">
        <color theme="1" tint="0.349986266670736"/>
      </right>
      <top style="double">
        <color indexed="23"/>
      </top>
      <bottom style="thin">
        <color theme="1" tint="0.349986266670736"/>
      </bottom>
      <diagonal/>
    </border>
    <border>
      <left style="thin">
        <color theme="1" tint="0.349986266670736"/>
      </left>
      <right style="thin">
        <color theme="1" tint="0.349986266670736"/>
      </right>
      <top style="double">
        <color indexed="23"/>
      </top>
      <bottom style="thin">
        <color theme="1" tint="0.349986266670736"/>
      </bottom>
      <diagonal/>
    </border>
    <border>
      <left style="thin">
        <color theme="1" tint="0.349986266670736"/>
      </left>
      <right style="thin">
        <color theme="1" tint="0.349986266670736"/>
      </right>
      <top style="double">
        <color indexed="23"/>
      </top>
      <bottom/>
      <diagonal/>
    </border>
    <border>
      <left style="double">
        <color indexed="23"/>
      </left>
      <right style="double">
        <color indexed="23"/>
      </right>
      <top style="thin">
        <color indexed="23"/>
      </top>
      <bottom style="thin">
        <color indexed="23"/>
      </bottom>
      <diagonal/>
    </border>
    <border>
      <left/>
      <right style="thin">
        <color theme="1" tint="0.349986266670736"/>
      </right>
      <top style="thin">
        <color theme="1" tint="0.349986266670736"/>
      </top>
      <bottom/>
      <diagonal/>
    </border>
    <border>
      <left style="thin">
        <color theme="1" tint="0.349986266670736"/>
      </left>
      <right style="thin">
        <color theme="1" tint="0.349986266670736"/>
      </right>
      <top style="thin">
        <color theme="1" tint="0.349986266670736"/>
      </top>
      <bottom/>
      <diagonal/>
    </border>
    <border>
      <left style="thin">
        <color theme="1" tint="0.349986266670736"/>
      </left>
      <right style="thin">
        <color theme="1" tint="0.349986266670736"/>
      </right>
      <top/>
      <bottom/>
      <diagonal/>
    </border>
    <border>
      <left style="double">
        <color indexed="23"/>
      </left>
      <right style="thin">
        <color theme="1" tint="0.349986266670736"/>
      </right>
      <top style="hair">
        <color indexed="23"/>
      </top>
      <bottom style="thin">
        <color theme="1" tint="0.349986266670736"/>
      </bottom>
      <diagonal/>
    </border>
    <border>
      <left style="thin">
        <color theme="1" tint="0.349986266670736"/>
      </left>
      <right style="thin">
        <color theme="1" tint="0.349986266670736"/>
      </right>
      <top style="hair">
        <color indexed="23"/>
      </top>
      <bottom style="thin">
        <color theme="1" tint="0.349986266670736"/>
      </bottom>
      <diagonal/>
    </border>
    <border>
      <left style="double">
        <color indexed="23"/>
      </left>
      <right style="double">
        <color indexed="23"/>
      </right>
      <top style="thin">
        <color indexed="23"/>
      </top>
      <bottom style="double">
        <color indexed="23"/>
      </bottom>
      <diagonal/>
    </border>
    <border>
      <left/>
      <right style="thin">
        <color theme="1" tint="0.349986266670736"/>
      </right>
      <top style="thin">
        <color theme="1" tint="0.349986266670736"/>
      </top>
      <bottom style="double">
        <color indexed="23"/>
      </bottom>
      <diagonal/>
    </border>
    <border>
      <left style="thin">
        <color theme="1" tint="0.349986266670736"/>
      </left>
      <right style="thin">
        <color theme="1" tint="0.349986266670736"/>
      </right>
      <top style="thin">
        <color theme="1" tint="0.349986266670736"/>
      </top>
      <bottom style="double">
        <color indexed="23"/>
      </bottom>
      <diagonal/>
    </border>
    <border>
      <left style="double">
        <color indexed="23"/>
      </left>
      <right style="double">
        <color indexed="23"/>
      </right>
      <top/>
      <bottom style="thin">
        <color indexed="23"/>
      </bottom>
      <diagonal/>
    </border>
    <border>
      <left/>
      <right style="thin">
        <color indexed="23"/>
      </right>
      <top/>
      <bottom style="thin">
        <color indexed="23"/>
      </bottom>
      <diagonal/>
    </border>
    <border>
      <left style="thin">
        <color indexed="23"/>
      </left>
      <right style="thin">
        <color indexed="23"/>
      </right>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style="double">
        <color indexed="23"/>
      </bottom>
      <diagonal/>
    </border>
    <border>
      <left style="double">
        <color auto="1"/>
      </left>
      <right style="hair">
        <color auto="1"/>
      </right>
      <top style="double">
        <color auto="1"/>
      </top>
      <bottom style="hair">
        <color auto="1"/>
      </bottom>
      <diagonal/>
    </border>
    <border>
      <left style="hair">
        <color auto="1"/>
      </left>
      <right/>
      <top style="double">
        <color auto="1"/>
      </top>
      <bottom style="hair">
        <color auto="1"/>
      </bottom>
      <diagonal/>
    </border>
    <border>
      <left style="hair">
        <color auto="1"/>
      </left>
      <right style="hair">
        <color auto="1"/>
      </right>
      <top style="double">
        <color auto="1"/>
      </top>
      <bottom style="hair">
        <color auto="1"/>
      </bottom>
      <diagonal/>
    </border>
    <border>
      <left style="double">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double">
        <color auto="1"/>
      </left>
      <right style="hair">
        <color auto="1"/>
      </right>
      <top style="hair">
        <color auto="1"/>
      </top>
      <bottom/>
      <diagonal/>
    </border>
    <border>
      <left style="hair">
        <color auto="1"/>
      </left>
      <right/>
      <top style="hair">
        <color auto="1"/>
      </top>
      <bottom/>
      <diagonal/>
    </border>
    <border>
      <left style="double">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double">
        <color auto="1"/>
      </left>
      <right style="hair">
        <color auto="1"/>
      </right>
      <top style="double">
        <color auto="1"/>
      </top>
      <bottom style="double">
        <color auto="1"/>
      </bottom>
      <diagonal/>
    </border>
    <border>
      <left style="hair">
        <color auto="1"/>
      </left>
      <right/>
      <top style="double">
        <color auto="1"/>
      </top>
      <bottom style="double">
        <color auto="1"/>
      </bottom>
      <diagonal/>
    </border>
    <border>
      <left style="hair">
        <color auto="1"/>
      </left>
      <right style="hair">
        <color auto="1"/>
      </right>
      <top style="double">
        <color auto="1"/>
      </top>
      <bottom style="double">
        <color auto="1"/>
      </bottom>
      <diagonal/>
    </border>
    <border>
      <left style="double">
        <color auto="1"/>
      </left>
      <right style="hair">
        <color auto="1"/>
      </right>
      <top/>
      <bottom style="hair">
        <color auto="1"/>
      </bottom>
      <diagonal/>
    </border>
    <border>
      <left style="hair">
        <color auto="1"/>
      </left>
      <right/>
      <top/>
      <bottom style="hair">
        <color auto="1"/>
      </bottom>
      <diagonal/>
    </border>
    <border>
      <left style="hair">
        <color auto="1"/>
      </left>
      <right style="hair">
        <color auto="1"/>
      </right>
      <top/>
      <bottom style="hair">
        <color auto="1"/>
      </bottom>
      <diagonal/>
    </border>
    <border>
      <left style="double">
        <color auto="1"/>
      </left>
      <right/>
      <top style="hair">
        <color auto="1"/>
      </top>
      <bottom style="hair">
        <color auto="1"/>
      </bottom>
      <diagonal/>
    </border>
    <border>
      <left/>
      <right style="double">
        <color auto="1"/>
      </right>
      <top style="hair">
        <color auto="1"/>
      </top>
      <bottom style="hair">
        <color auto="1"/>
      </bottom>
      <diagonal/>
    </border>
    <border>
      <left/>
      <right/>
      <top style="hair">
        <color auto="1"/>
      </top>
      <bottom style="hair">
        <color auto="1"/>
      </bottom>
      <diagonal/>
    </border>
    <border>
      <left style="double">
        <color auto="1"/>
      </left>
      <right/>
      <top style="hair">
        <color auto="1"/>
      </top>
      <bottom/>
      <diagonal/>
    </border>
    <border>
      <left/>
      <right style="double">
        <color auto="1"/>
      </right>
      <top style="hair">
        <color auto="1"/>
      </top>
      <bottom/>
      <diagonal/>
    </border>
    <border>
      <left/>
      <right/>
      <top style="hair">
        <color auto="1"/>
      </top>
      <bottom/>
      <diagonal/>
    </border>
    <border>
      <left style="double">
        <color auto="1"/>
      </left>
      <right/>
      <top/>
      <bottom/>
      <diagonal/>
    </border>
    <border>
      <left/>
      <right style="double">
        <color auto="1"/>
      </right>
      <top/>
      <bottom/>
      <diagonal/>
    </border>
    <border>
      <left style="double">
        <color auto="1"/>
      </left>
      <right/>
      <top/>
      <bottom style="hair">
        <color auto="1"/>
      </bottom>
      <diagonal/>
    </border>
    <border>
      <left/>
      <right/>
      <top/>
      <bottom style="hair">
        <color auto="1"/>
      </bottom>
      <diagonal/>
    </border>
    <border>
      <left/>
      <right style="double">
        <color auto="1"/>
      </right>
      <top/>
      <bottom style="hair">
        <color auto="1"/>
      </bottom>
      <diagonal/>
    </border>
    <border diagonalUp="1">
      <left style="thin">
        <color indexed="23"/>
      </left>
      <right style="thin">
        <color indexed="23"/>
      </right>
      <top/>
      <bottom style="thin">
        <color indexed="23"/>
      </bottom>
      <diagonal style="thin">
        <color indexed="23"/>
      </diagonal>
    </border>
    <border>
      <left style="hair">
        <color auto="1"/>
      </left>
      <right style="double">
        <color auto="1"/>
      </right>
      <top style="double">
        <color auto="1"/>
      </top>
      <bottom style="hair">
        <color auto="1"/>
      </bottom>
      <diagonal/>
    </border>
    <border>
      <left/>
      <right style="hair">
        <color auto="1"/>
      </right>
      <top style="double">
        <color auto="1"/>
      </top>
      <bottom style="hair">
        <color auto="1"/>
      </bottom>
      <diagonal/>
    </border>
    <border>
      <left style="hair">
        <color auto="1"/>
      </left>
      <right style="double">
        <color auto="1"/>
      </right>
      <top style="hair">
        <color auto="1"/>
      </top>
      <bottom style="hair">
        <color auto="1"/>
      </bottom>
      <diagonal/>
    </border>
    <border>
      <left/>
      <right style="hair">
        <color auto="1"/>
      </right>
      <top style="hair">
        <color auto="1"/>
      </top>
      <bottom style="hair">
        <color auto="1"/>
      </bottom>
      <diagonal/>
    </border>
    <border>
      <left style="hair">
        <color auto="1"/>
      </left>
      <right style="double">
        <color auto="1"/>
      </right>
      <top style="hair">
        <color auto="1"/>
      </top>
      <bottom style="double">
        <color auto="1"/>
      </bottom>
      <diagonal/>
    </border>
    <border>
      <left/>
      <right style="hair">
        <color auto="1"/>
      </right>
      <top style="hair">
        <color auto="1"/>
      </top>
      <bottom style="double">
        <color auto="1"/>
      </bottom>
      <diagonal/>
    </border>
    <border>
      <left style="hair">
        <color auto="1"/>
      </left>
      <right/>
      <top style="hair">
        <color auto="1"/>
      </top>
      <bottom style="double">
        <color auto="1"/>
      </bottom>
      <diagonal/>
    </border>
    <border>
      <left style="hair">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hair">
        <color auto="1"/>
      </left>
      <right style="double">
        <color auto="1"/>
      </right>
      <top/>
      <bottom style="hair">
        <color auto="1"/>
      </bottom>
      <diagonal/>
    </border>
    <border>
      <left style="double">
        <color auto="1"/>
      </left>
      <right/>
      <top style="double">
        <color auto="1"/>
      </top>
      <bottom style="hair">
        <color auto="1"/>
      </bottom>
      <diagonal/>
    </border>
    <border>
      <left/>
      <right style="double">
        <color auto="1"/>
      </right>
      <top style="double">
        <color auto="1"/>
      </top>
      <bottom style="hair">
        <color auto="1"/>
      </bottom>
      <diagonal/>
    </border>
    <border>
      <left/>
      <right style="thin">
        <color auto="1"/>
      </right>
      <top style="hair">
        <color auto="1"/>
      </top>
      <bottom/>
      <diagonal/>
    </border>
    <border>
      <left/>
      <right style="thin">
        <color auto="1"/>
      </right>
      <top/>
      <bottom style="hair">
        <color auto="1"/>
      </bottom>
      <diagonal/>
    </border>
    <border diagonalUp="1">
      <left style="thin">
        <color indexed="23"/>
      </left>
      <right style="thin">
        <color indexed="23"/>
      </right>
      <top style="thin">
        <color indexed="23"/>
      </top>
      <bottom style="double">
        <color indexed="23"/>
      </bottom>
      <diagonal style="thin">
        <color indexed="23"/>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hair">
        <color auto="1"/>
      </right>
      <top style="double">
        <color auto="1"/>
      </top>
      <bottom style="double">
        <color auto="1"/>
      </bottom>
      <diagonal/>
    </border>
    <border>
      <left style="hair">
        <color auto="1"/>
      </left>
      <right style="thin">
        <color auto="1"/>
      </right>
      <top style="double">
        <color auto="1"/>
      </top>
      <bottom style="double">
        <color auto="1"/>
      </bottom>
      <diagonal/>
    </border>
    <border>
      <left/>
      <right style="hair">
        <color auto="1"/>
      </right>
      <top style="double">
        <color auto="1"/>
      </top>
      <bottom style="double">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right style="hair">
        <color auto="1"/>
      </right>
      <top/>
      <bottom style="hair">
        <color auto="1"/>
      </bottom>
      <diagonal/>
    </border>
    <border>
      <left style="thin">
        <color auto="1"/>
      </left>
      <right/>
      <top style="hair">
        <color auto="1"/>
      </top>
      <bottom style="hair">
        <color auto="1"/>
      </bottom>
      <diagonal/>
    </border>
    <border>
      <left style="thin">
        <color auto="1"/>
      </left>
      <right/>
      <top style="hair">
        <color auto="1"/>
      </top>
      <bottom/>
      <diagonal/>
    </border>
    <border>
      <left/>
      <right style="hair">
        <color auto="1"/>
      </right>
      <top style="hair">
        <color auto="1"/>
      </top>
      <bottom/>
      <diagonal/>
    </border>
    <border>
      <left style="thin">
        <color auto="1"/>
      </left>
      <right/>
      <top/>
      <bottom style="hair">
        <color auto="1"/>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double">
        <color auto="1"/>
      </right>
      <top style="hair">
        <color auto="1"/>
      </top>
      <bottom/>
      <diagonal/>
    </border>
    <border>
      <left/>
      <right style="thin">
        <color auto="1"/>
      </right>
      <top style="double">
        <color auto="1"/>
      </top>
      <bottom style="double">
        <color auto="1"/>
      </bottom>
      <diagonal/>
    </border>
    <border>
      <left/>
      <right/>
      <top style="double">
        <color auto="1"/>
      </top>
      <bottom style="double">
        <color auto="1"/>
      </bottom>
      <diagonal/>
    </border>
    <border>
      <left style="thin">
        <color theme="1" tint="0.349986266670736"/>
      </left>
      <right/>
      <top style="double">
        <color indexed="23"/>
      </top>
      <bottom style="thin">
        <color theme="1" tint="0.349986266670736"/>
      </bottom>
      <diagonal/>
    </border>
    <border>
      <left style="double">
        <color indexed="23"/>
      </left>
      <right style="thin">
        <color indexed="23"/>
      </right>
      <top style="double">
        <color indexed="23"/>
      </top>
      <bottom/>
      <diagonal/>
    </border>
    <border>
      <left style="thin">
        <color indexed="23"/>
      </left>
      <right style="thin">
        <color indexed="23"/>
      </right>
      <top style="double">
        <color indexed="23"/>
      </top>
      <bottom/>
      <diagonal/>
    </border>
    <border>
      <left style="thin">
        <color theme="1" tint="0.349986266670736"/>
      </left>
      <right/>
      <top style="thin">
        <color theme="1" tint="0.349986266670736"/>
      </top>
      <bottom/>
      <diagonal/>
    </border>
    <border>
      <left style="double">
        <color indexed="23"/>
      </left>
      <right style="thin">
        <color indexed="23"/>
      </right>
      <top/>
      <bottom/>
      <diagonal/>
    </border>
    <border>
      <left style="thin">
        <color indexed="23"/>
      </left>
      <right style="thin">
        <color indexed="23"/>
      </right>
      <top/>
      <bottom/>
      <diagonal/>
    </border>
    <border>
      <left style="thin">
        <color theme="1" tint="0.349986266670736"/>
      </left>
      <right style="double">
        <color indexed="23"/>
      </right>
      <top style="hair">
        <color indexed="23"/>
      </top>
      <bottom style="thin">
        <color theme="1" tint="0.349986266670736"/>
      </bottom>
      <diagonal/>
    </border>
    <border>
      <left style="thin">
        <color theme="1" tint="0.349986266670736"/>
      </left>
      <right/>
      <top style="thin">
        <color theme="1" tint="0.349986266670736"/>
      </top>
      <bottom style="double">
        <color indexed="23"/>
      </bottom>
      <diagonal/>
    </border>
    <border>
      <left style="double">
        <color indexed="23"/>
      </left>
      <right style="thin">
        <color indexed="23"/>
      </right>
      <top/>
      <bottom style="double">
        <color indexed="23"/>
      </bottom>
      <diagonal/>
    </border>
    <border>
      <left style="thin">
        <color indexed="23"/>
      </left>
      <right style="thin">
        <color indexed="23"/>
      </right>
      <top/>
      <bottom style="double">
        <color indexed="23"/>
      </bottom>
      <diagonal/>
    </border>
    <border>
      <left style="thin">
        <color indexed="23"/>
      </left>
      <right/>
      <top/>
      <bottom style="thin">
        <color indexed="23"/>
      </bottom>
      <diagonal/>
    </border>
    <border>
      <left style="double">
        <color indexed="23"/>
      </left>
      <right style="thin">
        <color indexed="23"/>
      </right>
      <top/>
      <bottom style="thin">
        <color indexed="23"/>
      </bottom>
      <diagonal/>
    </border>
    <border>
      <left style="thin">
        <color indexed="23"/>
      </left>
      <right/>
      <top style="thin">
        <color indexed="23"/>
      </top>
      <bottom style="thin">
        <color indexed="23"/>
      </bottom>
      <diagonal/>
    </border>
    <border>
      <left style="thin">
        <color indexed="23"/>
      </left>
      <right/>
      <top style="thin">
        <color indexed="23"/>
      </top>
      <bottom style="double">
        <color indexed="23"/>
      </bottom>
      <diagonal/>
    </border>
    <border>
      <left style="double">
        <color indexed="23"/>
      </left>
      <right style="thin">
        <color indexed="23"/>
      </right>
      <top style="thin">
        <color indexed="23"/>
      </top>
      <bottom style="double">
        <color indexed="23"/>
      </bottom>
      <diagonal/>
    </border>
    <border>
      <left style="thin">
        <color auto="1"/>
      </left>
      <right/>
      <top style="double">
        <color auto="1"/>
      </top>
      <bottom style="double">
        <color auto="1"/>
      </bottom>
      <diagonal/>
    </border>
    <border>
      <left style="thin">
        <color indexed="23"/>
      </left>
      <right style="double">
        <color indexed="23"/>
      </right>
      <top style="double">
        <color indexed="23"/>
      </top>
      <bottom style="thin">
        <color indexed="23"/>
      </bottom>
      <diagonal/>
    </border>
    <border>
      <left style="thin">
        <color indexed="23"/>
      </left>
      <right style="double">
        <color indexed="23"/>
      </right>
      <top style="thin">
        <color indexed="23"/>
      </top>
      <bottom style="thin">
        <color indexed="23"/>
      </bottom>
      <diagonal/>
    </border>
    <border>
      <left style="thin">
        <color indexed="23"/>
      </left>
      <right style="double">
        <color indexed="23"/>
      </right>
      <top style="thin">
        <color indexed="23"/>
      </top>
      <bottom style="double">
        <color indexed="23"/>
      </bottom>
      <diagonal/>
    </border>
    <border>
      <left style="thin">
        <color indexed="23"/>
      </left>
      <right style="double">
        <color indexed="23"/>
      </right>
      <top/>
      <bottom style="thin">
        <color indexed="23"/>
      </bottom>
      <diagonal/>
    </border>
    <border>
      <left style="thin">
        <color indexed="23"/>
      </left>
      <right style="double">
        <color indexed="23"/>
      </right>
      <top/>
      <bottom style="double">
        <color indexed="23"/>
      </bottom>
      <diagonal/>
    </border>
    <border>
      <left style="double">
        <color auto="1"/>
      </left>
      <right style="double">
        <color auto="1"/>
      </right>
      <top style="double">
        <color auto="1"/>
      </top>
      <bottom/>
      <diagonal/>
    </border>
    <border>
      <left style="double">
        <color auto="1"/>
      </left>
      <right style="double">
        <color auto="1"/>
      </right>
      <top/>
      <bottom/>
      <diagonal/>
    </border>
    <border>
      <left style="double">
        <color auto="1"/>
      </left>
      <right style="double">
        <color auto="1"/>
      </right>
      <top style="double">
        <color auto="1"/>
      </top>
      <bottom style="double">
        <color auto="1"/>
      </bottom>
      <diagonal/>
    </border>
    <border>
      <left style="double">
        <color auto="1"/>
      </left>
      <right style="double">
        <color auto="1"/>
      </right>
      <top/>
      <bottom style="hair">
        <color auto="1"/>
      </bottom>
      <diagonal/>
    </border>
    <border>
      <left style="double">
        <color auto="1"/>
      </left>
      <right style="double">
        <color auto="1"/>
      </right>
      <top style="hair">
        <color auto="1"/>
      </top>
      <bottom style="hair">
        <color auto="1"/>
      </bottom>
      <diagonal/>
    </border>
    <border>
      <left style="double">
        <color auto="1"/>
      </left>
      <right style="double">
        <color auto="1"/>
      </right>
      <top style="hair">
        <color auto="1"/>
      </top>
      <bottom/>
      <diagonal/>
    </border>
    <border>
      <left style="double">
        <color auto="1"/>
      </left>
      <right/>
      <top style="hair">
        <color auto="1"/>
      </top>
      <bottom style="double">
        <color auto="1"/>
      </bottom>
      <diagonal/>
    </border>
    <border>
      <left/>
      <right style="double">
        <color auto="1"/>
      </right>
      <top style="hair">
        <color auto="1"/>
      </top>
      <bottom style="double">
        <color auto="1"/>
      </bottom>
      <diagonal/>
    </border>
    <border>
      <left/>
      <right style="thin">
        <color auto="1"/>
      </right>
      <top style="hair">
        <color auto="1"/>
      </top>
      <bottom style="hair">
        <color auto="1"/>
      </bottom>
      <diagonal/>
    </border>
    <border>
      <left/>
      <right/>
      <top style="hair">
        <color auto="1"/>
      </top>
      <bottom style="double">
        <color auto="1"/>
      </bottom>
      <diagonal/>
    </border>
    <border>
      <left style="double">
        <color auto="1"/>
      </left>
      <right style="double">
        <color auto="1"/>
      </right>
      <top/>
      <bottom style="double">
        <color auto="1"/>
      </bottom>
      <diagonal/>
    </border>
    <border>
      <left style="double">
        <color auto="1"/>
      </left>
      <right style="double">
        <color auto="1"/>
      </right>
      <top style="hair">
        <color auto="1"/>
      </top>
      <bottom style="double">
        <color auto="1"/>
      </bottom>
      <diagonal/>
    </border>
    <border>
      <left/>
      <right/>
      <top style="double">
        <color auto="1"/>
      </top>
      <bottom style="hair">
        <color auto="1"/>
      </bottom>
      <diagonal/>
    </border>
    <border>
      <left style="hair">
        <color auto="1"/>
      </left>
      <right style="hair">
        <color auto="1"/>
      </right>
      <top/>
      <bottom style="double">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hair">
        <color auto="1"/>
      </left>
      <right style="double">
        <color auto="1"/>
      </right>
      <top/>
      <bottom style="double">
        <color auto="1"/>
      </bottom>
      <diagonal/>
    </border>
    <border>
      <left style="thin">
        <color auto="1"/>
      </left>
      <right style="hair">
        <color auto="1"/>
      </right>
      <top style="double">
        <color auto="1"/>
      </top>
      <bottom style="hair">
        <color auto="1"/>
      </bottom>
      <diagonal/>
    </border>
    <border>
      <left style="thin">
        <color auto="1"/>
      </left>
      <right style="thin">
        <color auto="1"/>
      </right>
      <top style="hair">
        <color auto="1"/>
      </top>
      <bottom style="hair">
        <color auto="1"/>
      </bottom>
      <diagonal/>
    </border>
    <border>
      <left style="hair">
        <color auto="1"/>
      </left>
      <right style="thin">
        <color auto="1"/>
      </right>
      <top style="double">
        <color auto="1"/>
      </top>
      <bottom style="hair">
        <color auto="1"/>
      </bottom>
      <diagonal/>
    </border>
    <border>
      <left style="double">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top style="double">
        <color auto="1"/>
      </top>
      <bottom/>
      <diagonal/>
    </border>
    <border>
      <left/>
      <right/>
      <top style="double">
        <color auto="1"/>
      </top>
      <bottom/>
      <diagonal/>
    </border>
    <border>
      <left/>
      <right style="hair">
        <color auto="1"/>
      </right>
      <top style="double">
        <color auto="1"/>
      </top>
      <bottom/>
      <diagonal/>
    </border>
    <border>
      <left style="hair">
        <color auto="1"/>
      </left>
      <right/>
      <top style="double">
        <color auto="1"/>
      </top>
      <bottom/>
      <diagonal/>
    </border>
    <border>
      <left style="double">
        <color auto="1"/>
      </left>
      <right/>
      <top/>
      <bottom style="double">
        <color auto="1"/>
      </bottom>
      <diagonal/>
    </border>
    <border>
      <left/>
      <right/>
      <top/>
      <bottom style="double">
        <color auto="1"/>
      </bottom>
      <diagonal/>
    </border>
    <border>
      <left/>
      <right style="hair">
        <color auto="1"/>
      </right>
      <top/>
      <bottom style="double">
        <color auto="1"/>
      </bottom>
      <diagonal/>
    </border>
    <border>
      <left style="hair">
        <color auto="1"/>
      </left>
      <right/>
      <top/>
      <bottom style="double">
        <color auto="1"/>
      </bottom>
      <diagonal/>
    </border>
    <border>
      <left style="hair">
        <color auto="1"/>
      </left>
      <right/>
      <top/>
      <bottom/>
      <diagonal/>
    </border>
    <border>
      <left/>
      <right style="double">
        <color auto="1"/>
      </right>
      <top/>
      <bottom style="double">
        <color auto="1"/>
      </bottom>
      <diagonal/>
    </border>
    <border>
      <left style="double">
        <color auto="1"/>
      </left>
      <right style="double">
        <color auto="1"/>
      </right>
      <top style="double">
        <color auto="1"/>
      </top>
      <bottom style="hair">
        <color auto="1"/>
      </bottom>
      <diagonal/>
    </border>
    <border>
      <left/>
      <right style="double">
        <color auto="1"/>
      </right>
      <top style="double">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45" fillId="0" borderId="0" applyFont="0" applyFill="0" applyBorder="0" applyAlignment="0" applyProtection="0">
      <alignment vertical="center"/>
    </xf>
    <xf numFmtId="44" fontId="45" fillId="0" borderId="0" applyFont="0" applyFill="0" applyBorder="0" applyAlignment="0" applyProtection="0">
      <alignment vertical="center"/>
    </xf>
    <xf numFmtId="9" fontId="45" fillId="0" borderId="0" applyFont="0" applyFill="0" applyBorder="0" applyAlignment="0" applyProtection="0">
      <alignment vertical="center"/>
    </xf>
    <xf numFmtId="41" fontId="45" fillId="0" borderId="0" applyFont="0" applyFill="0" applyBorder="0" applyAlignment="0" applyProtection="0">
      <alignment vertical="center"/>
    </xf>
    <xf numFmtId="42" fontId="45" fillId="0" borderId="0" applyFont="0" applyFill="0" applyBorder="0" applyAlignment="0" applyProtection="0">
      <alignment vertical="center"/>
    </xf>
    <xf numFmtId="0" fontId="46"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5" fillId="4" borderId="140" applyNumberFormat="0" applyFont="0" applyAlignment="0" applyProtection="0">
      <alignment vertical="center"/>
    </xf>
    <xf numFmtId="0" fontId="48"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1" fillId="0" borderId="141" applyNumberFormat="0" applyFill="0" applyAlignment="0" applyProtection="0">
      <alignment vertical="center"/>
    </xf>
    <xf numFmtId="0" fontId="52" fillId="0" borderId="141" applyNumberFormat="0" applyFill="0" applyAlignment="0" applyProtection="0">
      <alignment vertical="center"/>
    </xf>
    <xf numFmtId="0" fontId="53" fillId="0" borderId="142" applyNumberFormat="0" applyFill="0" applyAlignment="0" applyProtection="0">
      <alignment vertical="center"/>
    </xf>
    <xf numFmtId="0" fontId="53" fillId="0" borderId="0" applyNumberFormat="0" applyFill="0" applyBorder="0" applyAlignment="0" applyProtection="0">
      <alignment vertical="center"/>
    </xf>
    <xf numFmtId="0" fontId="54" fillId="5" borderId="143" applyNumberFormat="0" applyAlignment="0" applyProtection="0">
      <alignment vertical="center"/>
    </xf>
    <xf numFmtId="0" fontId="55" fillId="6" borderId="144" applyNumberFormat="0" applyAlignment="0" applyProtection="0">
      <alignment vertical="center"/>
    </xf>
    <xf numFmtId="0" fontId="56" fillId="6" borderId="143" applyNumberFormat="0" applyAlignment="0" applyProtection="0">
      <alignment vertical="center"/>
    </xf>
    <xf numFmtId="0" fontId="57" fillId="7" borderId="145" applyNumberFormat="0" applyAlignment="0" applyProtection="0">
      <alignment vertical="center"/>
    </xf>
    <xf numFmtId="0" fontId="58" fillId="0" borderId="146" applyNumberFormat="0" applyFill="0" applyAlignment="0" applyProtection="0">
      <alignment vertical="center"/>
    </xf>
    <xf numFmtId="0" fontId="59" fillId="0" borderId="147" applyNumberFormat="0" applyFill="0" applyAlignment="0" applyProtection="0">
      <alignment vertical="center"/>
    </xf>
    <xf numFmtId="0" fontId="60" fillId="8" borderId="0" applyNumberFormat="0" applyBorder="0" applyAlignment="0" applyProtection="0">
      <alignment vertical="center"/>
    </xf>
    <xf numFmtId="0" fontId="61" fillId="9" borderId="0" applyNumberFormat="0" applyBorder="0" applyAlignment="0" applyProtection="0">
      <alignment vertical="center"/>
    </xf>
    <xf numFmtId="0" fontId="62" fillId="10" borderId="0" applyNumberFormat="0" applyBorder="0" applyAlignment="0" applyProtection="0">
      <alignment vertical="center"/>
    </xf>
    <xf numFmtId="0" fontId="63" fillId="11" borderId="0" applyNumberFormat="0" applyBorder="0" applyAlignment="0" applyProtection="0">
      <alignment vertical="center"/>
    </xf>
    <xf numFmtId="0" fontId="64" fillId="12" borderId="0" applyNumberFormat="0" applyBorder="0" applyAlignment="0" applyProtection="0">
      <alignment vertical="center"/>
    </xf>
    <xf numFmtId="0" fontId="64" fillId="13" borderId="0" applyNumberFormat="0" applyBorder="0" applyAlignment="0" applyProtection="0">
      <alignment vertical="center"/>
    </xf>
    <xf numFmtId="0" fontId="63" fillId="14" borderId="0" applyNumberFormat="0" applyBorder="0" applyAlignment="0" applyProtection="0">
      <alignment vertical="center"/>
    </xf>
    <xf numFmtId="0" fontId="63" fillId="15" borderId="0" applyNumberFormat="0" applyBorder="0" applyAlignment="0" applyProtection="0">
      <alignment vertical="center"/>
    </xf>
    <xf numFmtId="0" fontId="64" fillId="16" borderId="0" applyNumberFormat="0" applyBorder="0" applyAlignment="0" applyProtection="0">
      <alignment vertical="center"/>
    </xf>
    <xf numFmtId="0" fontId="64" fillId="17" borderId="0" applyNumberFormat="0" applyBorder="0" applyAlignment="0" applyProtection="0">
      <alignment vertical="center"/>
    </xf>
    <xf numFmtId="0" fontId="63" fillId="18" borderId="0" applyNumberFormat="0" applyBorder="0" applyAlignment="0" applyProtection="0">
      <alignment vertical="center"/>
    </xf>
    <xf numFmtId="0" fontId="63" fillId="19" borderId="0" applyNumberFormat="0" applyBorder="0" applyAlignment="0" applyProtection="0">
      <alignment vertical="center"/>
    </xf>
    <xf numFmtId="0" fontId="64" fillId="20" borderId="0" applyNumberFormat="0" applyBorder="0" applyAlignment="0" applyProtection="0">
      <alignment vertical="center"/>
    </xf>
    <xf numFmtId="0" fontId="64" fillId="21" borderId="0" applyNumberFormat="0" applyBorder="0" applyAlignment="0" applyProtection="0">
      <alignment vertical="center"/>
    </xf>
    <xf numFmtId="0" fontId="63" fillId="22" borderId="0" applyNumberFormat="0" applyBorder="0" applyAlignment="0" applyProtection="0">
      <alignment vertical="center"/>
    </xf>
    <xf numFmtId="0" fontId="63" fillId="23" borderId="0" applyNumberFormat="0" applyBorder="0" applyAlignment="0" applyProtection="0">
      <alignment vertical="center"/>
    </xf>
    <xf numFmtId="0" fontId="64" fillId="24" borderId="0" applyNumberFormat="0" applyBorder="0" applyAlignment="0" applyProtection="0">
      <alignment vertical="center"/>
    </xf>
    <xf numFmtId="0" fontId="64" fillId="25" borderId="0" applyNumberFormat="0" applyBorder="0" applyAlignment="0" applyProtection="0">
      <alignment vertical="center"/>
    </xf>
    <xf numFmtId="0" fontId="63" fillId="26" borderId="0" applyNumberFormat="0" applyBorder="0" applyAlignment="0" applyProtection="0">
      <alignment vertical="center"/>
    </xf>
    <xf numFmtId="0" fontId="63" fillId="27" borderId="0" applyNumberFormat="0" applyBorder="0" applyAlignment="0" applyProtection="0">
      <alignment vertical="center"/>
    </xf>
    <xf numFmtId="0" fontId="64" fillId="28" borderId="0" applyNumberFormat="0" applyBorder="0" applyAlignment="0" applyProtection="0">
      <alignment vertical="center"/>
    </xf>
    <xf numFmtId="0" fontId="64" fillId="29" borderId="0" applyNumberFormat="0" applyBorder="0" applyAlignment="0" applyProtection="0">
      <alignment vertical="center"/>
    </xf>
    <xf numFmtId="0" fontId="63" fillId="30" borderId="0" applyNumberFormat="0" applyBorder="0" applyAlignment="0" applyProtection="0">
      <alignment vertical="center"/>
    </xf>
    <xf numFmtId="0" fontId="63" fillId="31" borderId="0" applyNumberFormat="0" applyBorder="0" applyAlignment="0" applyProtection="0">
      <alignment vertical="center"/>
    </xf>
    <xf numFmtId="0" fontId="64" fillId="32" borderId="0" applyNumberFormat="0" applyBorder="0" applyAlignment="0" applyProtection="0">
      <alignment vertical="center"/>
    </xf>
    <xf numFmtId="0" fontId="64" fillId="33" borderId="0" applyNumberFormat="0" applyBorder="0" applyAlignment="0" applyProtection="0">
      <alignment vertical="center"/>
    </xf>
    <xf numFmtId="0" fontId="63" fillId="34" borderId="0" applyNumberFormat="0" applyBorder="0" applyAlignment="0" applyProtection="0">
      <alignment vertical="center"/>
    </xf>
  </cellStyleXfs>
  <cellXfs count="793">
    <xf numFmtId="0" fontId="0" fillId="0" borderId="0" xfId="0"/>
    <xf numFmtId="0" fontId="1" fillId="0" borderId="0" xfId="0" applyFont="1" applyFill="1" applyProtection="1">
      <protection locked="0"/>
    </xf>
    <xf numFmtId="0" fontId="2" fillId="0" borderId="0" xfId="0" applyFont="1" applyFill="1" applyProtection="1">
      <protection locked="0"/>
    </xf>
    <xf numFmtId="0" fontId="3" fillId="0" borderId="0" xfId="0" applyFont="1" applyFill="1" applyAlignment="1" applyProtection="1">
      <protection locked="0"/>
    </xf>
    <xf numFmtId="0" fontId="4" fillId="0" borderId="0" xfId="0" applyFont="1" applyFill="1" applyAlignment="1" applyProtection="1">
      <alignment horizontal="left"/>
      <protection locked="0"/>
    </xf>
    <xf numFmtId="0" fontId="2" fillId="0" borderId="0" xfId="0" applyFont="1" applyFill="1" applyAlignment="1" applyProtection="1">
      <protection locked="0"/>
    </xf>
    <xf numFmtId="0" fontId="2" fillId="2" borderId="0" xfId="0" applyFont="1" applyFill="1" applyProtection="1">
      <protection locked="0"/>
    </xf>
    <xf numFmtId="0" fontId="5" fillId="0" borderId="0" xfId="0" applyFont="1" applyFill="1" applyProtection="1">
      <protection locked="0"/>
    </xf>
    <xf numFmtId="0" fontId="4" fillId="0" borderId="0" xfId="0" applyFont="1" applyProtection="1">
      <protection locked="0"/>
    </xf>
    <xf numFmtId="0" fontId="2" fillId="0" borderId="0" xfId="0" applyFont="1" applyProtection="1">
      <protection locked="0"/>
    </xf>
    <xf numFmtId="0" fontId="6" fillId="2" borderId="0" xfId="0" applyFont="1" applyFill="1" applyProtection="1">
      <protection locked="0"/>
    </xf>
    <xf numFmtId="0" fontId="2" fillId="2" borderId="0" xfId="0" applyFont="1" applyFill="1" applyBorder="1" applyProtection="1">
      <protection locked="0"/>
    </xf>
    <xf numFmtId="0" fontId="7" fillId="2" borderId="0" xfId="0" applyFont="1" applyFill="1" applyProtection="1">
      <protection locked="0"/>
    </xf>
    <xf numFmtId="0" fontId="8" fillId="0" borderId="0" xfId="0" applyFont="1" applyProtection="1">
      <protection locked="0"/>
    </xf>
    <xf numFmtId="0" fontId="4" fillId="2" borderId="0" xfId="0" applyFont="1" applyFill="1" applyProtection="1">
      <protection locked="0"/>
    </xf>
    <xf numFmtId="0" fontId="4" fillId="0" borderId="0" xfId="0" applyFont="1"/>
    <xf numFmtId="0" fontId="9" fillId="0" borderId="0" xfId="0" applyFont="1" applyAlignment="1">
      <alignment vertical="center"/>
    </xf>
    <xf numFmtId="0" fontId="9" fillId="0" borderId="0" xfId="0" applyFont="1" applyAlignment="1">
      <alignment vertical="top"/>
    </xf>
    <xf numFmtId="0" fontId="10" fillId="0" borderId="0" xfId="0" applyFont="1"/>
    <xf numFmtId="0" fontId="11" fillId="0" borderId="0" xfId="0" applyFont="1"/>
    <xf numFmtId="0" fontId="10" fillId="2" borderId="0" xfId="0" applyFont="1" applyFill="1"/>
    <xf numFmtId="0" fontId="4" fillId="0" borderId="0" xfId="0" applyFont="1" applyAlignment="1">
      <alignment vertical="center"/>
    </xf>
    <xf numFmtId="0" fontId="1" fillId="0" borderId="0" xfId="0" applyFont="1" applyProtection="1">
      <protection locked="0"/>
    </xf>
    <xf numFmtId="0" fontId="12" fillId="0" borderId="0" xfId="0" applyFont="1" applyProtection="1">
      <protection locked="0"/>
    </xf>
    <xf numFmtId="0" fontId="13" fillId="0" borderId="0" xfId="0" applyFont="1" applyAlignment="1">
      <alignment horizontal="center" vertical="center"/>
    </xf>
    <xf numFmtId="49" fontId="14" fillId="0" borderId="0" xfId="0" applyNumberFormat="1" applyFont="1" applyFill="1" applyBorder="1" applyAlignment="1" applyProtection="1">
      <alignment vertical="center"/>
      <protection locked="0"/>
    </xf>
    <xf numFmtId="49" fontId="14" fillId="0" borderId="0" xfId="0" applyNumberFormat="1" applyFont="1" applyFill="1" applyAlignment="1" applyProtection="1">
      <alignment vertical="center"/>
      <protection locked="0"/>
    </xf>
    <xf numFmtId="49" fontId="14" fillId="0" borderId="0" xfId="0" applyNumberFormat="1" applyFont="1" applyFill="1" applyAlignment="1">
      <alignment vertical="center"/>
    </xf>
    <xf numFmtId="0" fontId="15" fillId="0" borderId="0" xfId="0" applyFont="1" applyAlignment="1">
      <alignment vertical="center"/>
    </xf>
    <xf numFmtId="0" fontId="14" fillId="0" borderId="0"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0" fontId="3" fillId="0" borderId="0" xfId="0" applyFont="1" applyFill="1" applyBorder="1" applyAlignment="1" applyProtection="1">
      <alignment horizontal="left" vertical="center"/>
      <protection locked="0"/>
    </xf>
    <xf numFmtId="0" fontId="4" fillId="0" borderId="0" xfId="0" applyFont="1" applyFill="1" applyBorder="1" applyAlignment="1" applyProtection="1">
      <alignment horizontal="left" vertical="center"/>
      <protection locked="0"/>
    </xf>
    <xf numFmtId="0" fontId="16" fillId="0" borderId="0" xfId="0" applyNumberFormat="1" applyFont="1" applyFill="1" applyBorder="1" applyAlignment="1" applyProtection="1">
      <alignment horizontal="center" vertical="center"/>
      <protection locked="0"/>
    </xf>
    <xf numFmtId="0" fontId="17" fillId="0" borderId="1" xfId="0" applyNumberFormat="1" applyFont="1" applyFill="1" applyBorder="1" applyAlignment="1" applyProtection="1">
      <alignment horizontal="center" vertical="center" textRotation="255"/>
      <protection locked="0"/>
    </xf>
    <xf numFmtId="0" fontId="17" fillId="0" borderId="2" xfId="0" applyNumberFormat="1" applyFont="1" applyFill="1" applyBorder="1" applyAlignment="1" applyProtection="1">
      <alignment horizontal="center" vertical="center"/>
      <protection locked="0"/>
    </xf>
    <xf numFmtId="0" fontId="17" fillId="0" borderId="3" xfId="0" applyNumberFormat="1" applyFont="1" applyFill="1" applyBorder="1" applyAlignment="1" applyProtection="1">
      <alignment horizontal="center" vertical="center"/>
      <protection locked="0"/>
    </xf>
    <xf numFmtId="0" fontId="17" fillId="0" borderId="4" xfId="0" applyFont="1" applyFill="1" applyBorder="1" applyAlignment="1" applyProtection="1">
      <alignment horizontal="center" vertical="center"/>
      <protection locked="0"/>
    </xf>
    <xf numFmtId="0" fontId="17" fillId="0" borderId="5" xfId="0" applyNumberFormat="1" applyFont="1" applyFill="1" applyBorder="1" applyAlignment="1" applyProtection="1">
      <alignment horizontal="center" vertical="center" textRotation="255"/>
      <protection locked="0"/>
    </xf>
    <xf numFmtId="0" fontId="17" fillId="0" borderId="6" xfId="0" applyNumberFormat="1" applyFont="1" applyFill="1" applyBorder="1" applyAlignment="1" applyProtection="1">
      <alignment horizontal="center" vertical="center"/>
      <protection locked="0"/>
    </xf>
    <xf numFmtId="0" fontId="17" fillId="0" borderId="7" xfId="0" applyNumberFormat="1" applyFont="1" applyFill="1" applyBorder="1" applyAlignment="1" applyProtection="1">
      <alignment horizontal="center" vertical="center"/>
      <protection locked="0"/>
    </xf>
    <xf numFmtId="0" fontId="17" fillId="0" borderId="8" xfId="0" applyNumberFormat="1" applyFont="1" applyFill="1" applyBorder="1" applyAlignment="1" applyProtection="1">
      <alignment horizontal="center" vertical="center"/>
      <protection locked="0"/>
    </xf>
    <xf numFmtId="0" fontId="17" fillId="0" borderId="9" xfId="0" applyNumberFormat="1" applyFont="1" applyFill="1" applyBorder="1" applyAlignment="1" applyProtection="1">
      <alignment horizontal="center" vertical="center"/>
      <protection locked="0"/>
    </xf>
    <xf numFmtId="0" fontId="17" fillId="0" borderId="10" xfId="0" applyNumberFormat="1" applyFont="1" applyFill="1" applyBorder="1" applyAlignment="1" applyProtection="1">
      <alignment horizontal="center" vertical="center"/>
      <protection locked="0"/>
    </xf>
    <xf numFmtId="0" fontId="17" fillId="0" borderId="11" xfId="0" applyNumberFormat="1" applyFont="1" applyFill="1" applyBorder="1" applyAlignment="1" applyProtection="1">
      <alignment horizontal="center" vertical="center" textRotation="255"/>
      <protection locked="0"/>
    </xf>
    <xf numFmtId="0" fontId="17" fillId="0" borderId="12" xfId="0" applyNumberFormat="1" applyFont="1" applyFill="1" applyBorder="1" applyAlignment="1" applyProtection="1">
      <alignment horizontal="center" vertical="center"/>
      <protection locked="0"/>
    </xf>
    <xf numFmtId="0" fontId="17" fillId="0" borderId="13" xfId="0" applyNumberFormat="1" applyFont="1" applyFill="1" applyBorder="1" applyAlignment="1" applyProtection="1">
      <alignment horizontal="center" vertical="center"/>
      <protection locked="0"/>
    </xf>
    <xf numFmtId="0" fontId="17" fillId="0" borderId="14" xfId="0" applyFont="1" applyFill="1" applyBorder="1" applyAlignment="1" applyProtection="1">
      <alignment horizontal="center" vertical="center" wrapText="1"/>
      <protection locked="0"/>
    </xf>
    <xf numFmtId="0" fontId="17" fillId="0" borderId="15" xfId="0" applyFont="1" applyFill="1" applyBorder="1" applyAlignment="1" applyProtection="1">
      <alignment horizontal="left" vertical="center" wrapText="1"/>
      <protection locked="0"/>
    </xf>
    <xf numFmtId="0" fontId="17" fillId="0" borderId="16"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protection locked="0"/>
    </xf>
    <xf numFmtId="0" fontId="17" fillId="0" borderId="17" xfId="0" applyFont="1" applyFill="1" applyBorder="1" applyAlignment="1" applyProtection="1">
      <alignment horizontal="center" vertical="center" wrapText="1"/>
      <protection locked="0"/>
    </xf>
    <xf numFmtId="0" fontId="17" fillId="0" borderId="18" xfId="0" applyFont="1" applyFill="1" applyBorder="1" applyAlignment="1" applyProtection="1">
      <alignment horizontal="center" vertical="center" wrapText="1"/>
      <protection locked="0"/>
    </xf>
    <xf numFmtId="0" fontId="17" fillId="0" borderId="11" xfId="0" applyFont="1" applyFill="1" applyBorder="1" applyAlignment="1" applyProtection="1">
      <alignment horizontal="center" vertical="center" wrapText="1"/>
      <protection locked="0"/>
    </xf>
    <xf numFmtId="0" fontId="18" fillId="0" borderId="19" xfId="0" applyFont="1" applyFill="1" applyBorder="1" applyAlignment="1" applyProtection="1">
      <alignment horizontal="center" vertical="center" wrapText="1"/>
      <protection locked="0"/>
    </xf>
    <xf numFmtId="0" fontId="17" fillId="0" borderId="0" xfId="0" applyFont="1" applyFill="1" applyBorder="1" applyAlignment="1" applyProtection="1">
      <alignment horizontal="center" vertical="center"/>
      <protection locked="0"/>
    </xf>
    <xf numFmtId="0" fontId="4" fillId="0" borderId="18"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horizontal="left" vertical="center"/>
      <protection locked="0"/>
    </xf>
    <xf numFmtId="0" fontId="2" fillId="0" borderId="0" xfId="0" applyFont="1" applyFill="1" applyAlignment="1" applyProtection="1">
      <alignment horizontal="left"/>
      <protection locked="0"/>
    </xf>
    <xf numFmtId="0" fontId="3" fillId="0" borderId="18" xfId="0" applyFont="1" applyFill="1" applyBorder="1" applyAlignment="1" applyProtection="1">
      <alignment horizontal="center" vertical="center"/>
      <protection locked="0"/>
    </xf>
    <xf numFmtId="0" fontId="16" fillId="0" borderId="0" xfId="0" applyFont="1" applyFill="1" applyBorder="1" applyAlignment="1" applyProtection="1">
      <alignment horizontal="center" vertical="center"/>
      <protection locked="0"/>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protection locked="0"/>
    </xf>
    <xf numFmtId="0" fontId="19"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protection locked="0"/>
    </xf>
    <xf numFmtId="0" fontId="4" fillId="0" borderId="24" xfId="0" applyFont="1" applyFill="1" applyBorder="1" applyAlignment="1" applyProtection="1">
      <alignment horizontal="center" vertical="center"/>
      <protection locked="0"/>
    </xf>
    <xf numFmtId="0" fontId="19" fillId="0" borderId="23" xfId="0" applyFont="1" applyFill="1" applyBorder="1" applyAlignment="1" applyProtection="1">
      <alignment horizontal="center" vertical="center" wrapText="1"/>
      <protection locked="0"/>
    </xf>
    <xf numFmtId="0" fontId="19" fillId="0" borderId="25"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protection locked="0"/>
    </xf>
    <xf numFmtId="0" fontId="4" fillId="0" borderId="27" xfId="0" applyFont="1" applyFill="1" applyBorder="1" applyAlignment="1" applyProtection="1">
      <alignment horizontal="center" vertical="center"/>
      <protection locked="0"/>
    </xf>
    <xf numFmtId="0" fontId="19" fillId="0" borderId="28" xfId="0" applyFont="1" applyFill="1" applyBorder="1" applyAlignment="1" applyProtection="1">
      <alignment horizontal="center" vertical="center" wrapText="1"/>
      <protection locked="0"/>
    </xf>
    <xf numFmtId="0" fontId="19" fillId="0" borderId="29" xfId="0" applyFont="1" applyFill="1" applyBorder="1" applyAlignment="1" applyProtection="1">
      <alignment horizontal="center" vertical="center" wrapText="1"/>
      <protection locked="0"/>
    </xf>
    <xf numFmtId="49" fontId="3" fillId="0" borderId="30" xfId="0" applyNumberFormat="1" applyFont="1" applyFill="1" applyBorder="1" applyAlignment="1" applyProtection="1">
      <alignment horizontal="center" vertical="center"/>
      <protection locked="0"/>
    </xf>
    <xf numFmtId="49" fontId="3" fillId="0" borderId="31" xfId="0" applyNumberFormat="1" applyFont="1" applyFill="1" applyBorder="1" applyAlignment="1" applyProtection="1">
      <alignment horizontal="center" vertical="center"/>
      <protection locked="0"/>
    </xf>
    <xf numFmtId="0" fontId="20" fillId="0" borderId="30" xfId="0" applyFont="1" applyFill="1" applyBorder="1" applyAlignment="1" applyProtection="1">
      <alignment horizontal="left" vertical="center" wrapText="1"/>
      <protection locked="0"/>
    </xf>
    <xf numFmtId="0" fontId="20" fillId="0" borderId="32" xfId="0" applyFont="1" applyFill="1" applyBorder="1" applyAlignment="1" applyProtection="1">
      <alignment horizontal="left" vertical="center" wrapText="1"/>
      <protection locked="0"/>
    </xf>
    <xf numFmtId="49" fontId="3" fillId="0" borderId="33" xfId="0" applyNumberFormat="1" applyFont="1" applyFill="1" applyBorder="1" applyAlignment="1" applyProtection="1">
      <alignment horizontal="center" vertical="center"/>
      <protection locked="0"/>
    </xf>
    <xf numFmtId="49" fontId="3" fillId="0" borderId="34" xfId="0" applyNumberFormat="1" applyFont="1" applyFill="1" applyBorder="1" applyAlignment="1" applyProtection="1">
      <alignment horizontal="center" vertical="center"/>
      <protection locked="0"/>
    </xf>
    <xf numFmtId="0" fontId="20" fillId="0" borderId="33" xfId="0" applyFont="1" applyFill="1" applyBorder="1" applyAlignment="1" applyProtection="1">
      <alignment horizontal="left" vertical="center" wrapText="1"/>
      <protection locked="0"/>
    </xf>
    <xf numFmtId="0" fontId="20" fillId="0" borderId="35" xfId="0" applyFont="1" applyFill="1" applyBorder="1" applyAlignment="1" applyProtection="1">
      <alignment horizontal="left" vertical="center" wrapText="1"/>
      <protection locked="0"/>
    </xf>
    <xf numFmtId="49" fontId="4" fillId="0" borderId="23" xfId="0" applyNumberFormat="1" applyFont="1" applyFill="1" applyBorder="1" applyAlignment="1" applyProtection="1">
      <alignment horizontal="center" vertical="center"/>
      <protection locked="0"/>
    </xf>
    <xf numFmtId="49" fontId="4" fillId="0" borderId="24" xfId="0" applyNumberFormat="1" applyFont="1" applyFill="1" applyBorder="1" applyAlignment="1" applyProtection="1">
      <alignment horizontal="center" vertical="center"/>
      <protection locked="0"/>
    </xf>
    <xf numFmtId="0" fontId="14" fillId="0" borderId="23" xfId="0" applyFont="1" applyFill="1" applyBorder="1" applyAlignment="1" applyProtection="1">
      <alignment horizontal="left" vertical="center" wrapText="1"/>
      <protection locked="0"/>
    </xf>
    <xf numFmtId="0" fontId="14" fillId="0" borderId="25" xfId="0" applyFont="1" applyFill="1" applyBorder="1" applyAlignment="1" applyProtection="1">
      <alignment horizontal="left" vertical="center" wrapText="1"/>
      <protection locked="0"/>
    </xf>
    <xf numFmtId="49" fontId="3" fillId="0" borderId="23" xfId="0" applyNumberFormat="1" applyFont="1" applyFill="1" applyBorder="1" applyAlignment="1" applyProtection="1">
      <alignment horizontal="center" vertical="center"/>
      <protection locked="0"/>
    </xf>
    <xf numFmtId="49" fontId="3" fillId="0" borderId="24" xfId="0" applyNumberFormat="1" applyFont="1" applyFill="1" applyBorder="1" applyAlignment="1" applyProtection="1">
      <alignment horizontal="center" vertical="center"/>
      <protection locked="0"/>
    </xf>
    <xf numFmtId="0" fontId="20" fillId="0" borderId="23" xfId="0" applyFont="1" applyFill="1" applyBorder="1" applyAlignment="1" applyProtection="1">
      <alignment horizontal="left" vertical="center" wrapText="1"/>
      <protection locked="0"/>
    </xf>
    <xf numFmtId="0" fontId="20" fillId="0" borderId="25" xfId="0" applyFont="1" applyFill="1" applyBorder="1" applyAlignment="1" applyProtection="1">
      <alignment horizontal="left" vertical="center" wrapText="1"/>
      <protection locked="0"/>
    </xf>
    <xf numFmtId="49" fontId="3" fillId="0" borderId="36" xfId="0" applyNumberFormat="1" applyFont="1" applyFill="1" applyBorder="1" applyAlignment="1" applyProtection="1">
      <alignment horizontal="center" vertical="center"/>
      <protection locked="0"/>
    </xf>
    <xf numFmtId="49" fontId="3" fillId="0" borderId="37" xfId="0" applyNumberFormat="1" applyFont="1" applyFill="1" applyBorder="1" applyAlignment="1" applyProtection="1">
      <alignment horizontal="center" vertical="center"/>
      <protection locked="0"/>
    </xf>
    <xf numFmtId="0" fontId="14" fillId="0" borderId="36" xfId="0" applyFont="1" applyFill="1" applyBorder="1" applyAlignment="1" applyProtection="1">
      <alignment horizontal="left" vertical="center" wrapText="1"/>
      <protection locked="0"/>
    </xf>
    <xf numFmtId="0" fontId="14" fillId="0" borderId="38" xfId="0" applyFont="1" applyFill="1" applyBorder="1" applyAlignment="1" applyProtection="1">
      <alignment horizontal="left" vertical="center" wrapText="1"/>
      <protection locked="0"/>
    </xf>
    <xf numFmtId="49" fontId="4" fillId="0" borderId="39" xfId="0" applyNumberFormat="1" applyFont="1" applyFill="1" applyBorder="1" applyAlignment="1" applyProtection="1">
      <alignment horizontal="center" vertical="center"/>
      <protection locked="0"/>
    </xf>
    <xf numFmtId="49" fontId="4" fillId="0" borderId="40" xfId="0" applyNumberFormat="1" applyFont="1" applyFill="1" applyBorder="1" applyAlignment="1" applyProtection="1">
      <alignment horizontal="center" vertical="center"/>
      <protection locked="0"/>
    </xf>
    <xf numFmtId="0" fontId="14" fillId="0" borderId="39" xfId="0" applyFont="1" applyFill="1" applyBorder="1" applyAlignment="1" applyProtection="1">
      <alignment horizontal="left" vertical="center" wrapText="1"/>
      <protection locked="0"/>
    </xf>
    <xf numFmtId="0" fontId="14" fillId="0" borderId="41" xfId="0" applyFont="1" applyFill="1" applyBorder="1" applyAlignment="1" applyProtection="1">
      <alignment horizontal="left" vertical="center" wrapText="1"/>
      <protection locked="0"/>
    </xf>
    <xf numFmtId="49" fontId="4" fillId="0" borderId="42" xfId="0" applyNumberFormat="1" applyFont="1" applyFill="1" applyBorder="1" applyAlignment="1" applyProtection="1">
      <alignment horizontal="center" vertical="center"/>
      <protection locked="0"/>
    </xf>
    <xf numFmtId="49" fontId="4" fillId="0" borderId="43" xfId="0" applyNumberFormat="1" applyFont="1" applyFill="1" applyBorder="1" applyAlignment="1" applyProtection="1">
      <alignment horizontal="center" vertical="center"/>
      <protection locked="0"/>
    </xf>
    <xf numFmtId="0" fontId="14" fillId="0" borderId="44" xfId="0" applyFont="1" applyFill="1" applyBorder="1" applyAlignment="1" applyProtection="1">
      <alignment horizontal="left" vertical="center" wrapText="1"/>
      <protection locked="0"/>
    </xf>
    <xf numFmtId="0" fontId="14" fillId="0" borderId="45" xfId="0" applyFont="1" applyFill="1" applyBorder="1" applyAlignment="1" applyProtection="1">
      <alignment horizontal="left" vertical="center" wrapText="1"/>
      <protection locked="0"/>
    </xf>
    <xf numFmtId="49" fontId="4" fillId="0" borderId="44" xfId="0" applyNumberFormat="1" applyFont="1" applyFill="1" applyBorder="1" applyAlignment="1" applyProtection="1">
      <alignment horizontal="center" vertical="center"/>
      <protection locked="0"/>
    </xf>
    <xf numFmtId="49" fontId="4" fillId="0" borderId="46" xfId="0" applyNumberFormat="1" applyFont="1" applyFill="1" applyBorder="1" applyAlignment="1" applyProtection="1">
      <alignment horizontal="center" vertical="center"/>
      <protection locked="0"/>
    </xf>
    <xf numFmtId="0" fontId="14" fillId="0" borderId="0" xfId="0" applyFont="1" applyFill="1" applyAlignment="1" applyProtection="1">
      <alignment vertical="center"/>
      <protection locked="0"/>
    </xf>
    <xf numFmtId="0" fontId="16" fillId="0" borderId="0" xfId="0" applyFont="1" applyFill="1" applyAlignment="1" applyProtection="1">
      <alignment horizontal="center" vertical="center"/>
      <protection locked="0"/>
    </xf>
    <xf numFmtId="0" fontId="21" fillId="0" borderId="0" xfId="0" applyFont="1" applyFill="1" applyProtection="1">
      <protection locked="0"/>
    </xf>
    <xf numFmtId="0" fontId="14" fillId="0" borderId="0" xfId="0" applyFont="1" applyFill="1" applyAlignment="1" applyProtection="1">
      <alignment horizontal="center" vertical="center" wrapText="1"/>
      <protection locked="0"/>
    </xf>
    <xf numFmtId="0" fontId="14" fillId="0" borderId="0" xfId="0" applyFont="1" applyFill="1" applyProtection="1">
      <protection locked="0"/>
    </xf>
    <xf numFmtId="0" fontId="4" fillId="0" borderId="0" xfId="0" applyFont="1" applyFill="1" applyProtection="1">
      <protection locked="0"/>
    </xf>
    <xf numFmtId="0" fontId="22" fillId="0" borderId="0" xfId="0" applyFont="1" applyFill="1" applyBorder="1" applyAlignment="1" applyProtection="1">
      <alignment horizontal="center" vertical="center"/>
      <protection locked="0"/>
    </xf>
    <xf numFmtId="0" fontId="23" fillId="0" borderId="47" xfId="0" applyFont="1" applyFill="1" applyBorder="1" applyAlignment="1" applyProtection="1">
      <alignment horizontal="center" vertical="center" wrapText="1"/>
      <protection locked="0"/>
    </xf>
    <xf numFmtId="0" fontId="17" fillId="0" borderId="19" xfId="0" applyFont="1" applyFill="1" applyBorder="1" applyAlignment="1" applyProtection="1">
      <alignment horizontal="center" vertical="center" wrapText="1"/>
      <protection locked="0"/>
    </xf>
    <xf numFmtId="0" fontId="24" fillId="0" borderId="0" xfId="0" applyFont="1" applyFill="1" applyAlignment="1" applyProtection="1">
      <alignment horizontal="center"/>
      <protection locked="0"/>
    </xf>
    <xf numFmtId="0" fontId="25" fillId="0" borderId="0" xfId="0" applyFont="1" applyFill="1" applyAlignment="1" applyProtection="1">
      <alignment horizontal="center"/>
      <protection locked="0"/>
    </xf>
    <xf numFmtId="0" fontId="14" fillId="0" borderId="0" xfId="0" applyFont="1" applyFill="1" applyAlignment="1" applyProtection="1">
      <alignment horizontal="center" vertical="center"/>
      <protection locked="0"/>
    </xf>
    <xf numFmtId="0" fontId="13" fillId="0" borderId="0" xfId="0" applyFont="1" applyFill="1" applyAlignment="1" applyProtection="1">
      <alignment horizontal="left"/>
      <protection locked="0"/>
    </xf>
    <xf numFmtId="0" fontId="26" fillId="0" borderId="0" xfId="0" applyFont="1" applyAlignment="1" applyProtection="1">
      <alignment horizontal="center" vertical="center" wrapText="1"/>
      <protection locked="0"/>
    </xf>
    <xf numFmtId="0" fontId="22" fillId="0" borderId="0" xfId="0" applyFont="1" applyFill="1" applyAlignment="1" applyProtection="1">
      <alignment horizontal="center" wrapText="1"/>
      <protection locked="0"/>
    </xf>
    <xf numFmtId="0" fontId="27" fillId="0" borderId="0" xfId="0" applyFont="1" applyFill="1" applyAlignment="1" applyProtection="1">
      <alignment horizontal="left"/>
      <protection locked="0"/>
    </xf>
    <xf numFmtId="0" fontId="15" fillId="0" borderId="0" xfId="0" applyFont="1" applyAlignment="1">
      <alignment horizontal="left"/>
    </xf>
    <xf numFmtId="49" fontId="27" fillId="0" borderId="0" xfId="0" applyNumberFormat="1" applyFont="1" applyFill="1" applyAlignment="1" applyProtection="1">
      <alignment vertical="center"/>
      <protection locked="0"/>
    </xf>
    <xf numFmtId="0" fontId="13" fillId="0" borderId="0" xfId="0" applyFont="1" applyFill="1" applyBorder="1" applyAlignment="1" applyProtection="1">
      <alignment horizontal="left" vertical="center"/>
      <protection locked="0"/>
    </xf>
    <xf numFmtId="0" fontId="17" fillId="0" borderId="4" xfId="0" applyNumberFormat="1" applyFont="1" applyFill="1" applyBorder="1" applyAlignment="1" applyProtection="1">
      <alignment horizontal="center" vertical="center"/>
      <protection locked="0"/>
    </xf>
    <xf numFmtId="0" fontId="28" fillId="0" borderId="16" xfId="0" applyFont="1" applyFill="1" applyBorder="1" applyAlignment="1" applyProtection="1">
      <alignment horizontal="center" vertical="center" wrapText="1"/>
      <protection locked="0"/>
    </xf>
    <xf numFmtId="0" fontId="18" fillId="0" borderId="16" xfId="0" applyFont="1" applyFill="1" applyBorder="1" applyAlignment="1" applyProtection="1">
      <alignment horizontal="center" vertical="center" wrapText="1"/>
      <protection locked="0"/>
    </xf>
    <xf numFmtId="0" fontId="18" fillId="0" borderId="18" xfId="0" applyFont="1" applyFill="1" applyBorder="1" applyAlignment="1" applyProtection="1">
      <alignment horizontal="center" vertical="center" wrapText="1"/>
      <protection locked="0"/>
    </xf>
    <xf numFmtId="49" fontId="3" fillId="0" borderId="18" xfId="0" applyNumberFormat="1" applyFont="1" applyFill="1" applyBorder="1" applyAlignment="1" applyProtection="1">
      <alignment horizontal="center" vertical="center"/>
      <protection locked="0"/>
    </xf>
    <xf numFmtId="0" fontId="19" fillId="0" borderId="48" xfId="0" applyFont="1" applyFill="1" applyBorder="1" applyAlignment="1" applyProtection="1">
      <alignment horizontal="center" vertical="center" wrapText="1"/>
      <protection locked="0"/>
    </xf>
    <xf numFmtId="0" fontId="4" fillId="0" borderId="49" xfId="0" applyFont="1" applyFill="1" applyBorder="1" applyAlignment="1" applyProtection="1">
      <alignment horizontal="center" vertical="center" textRotation="90"/>
      <protection locked="0"/>
    </xf>
    <xf numFmtId="0" fontId="19" fillId="0" borderId="21" xfId="0" applyFont="1" applyFill="1" applyBorder="1" applyAlignment="1" applyProtection="1">
      <alignment horizontal="center" vertical="center" textRotation="90"/>
      <protection locked="0"/>
    </xf>
    <xf numFmtId="0" fontId="4" fillId="0" borderId="20" xfId="0" applyFont="1" applyFill="1" applyBorder="1" applyAlignment="1" applyProtection="1">
      <alignment horizontal="center" vertical="center" textRotation="90"/>
      <protection locked="0"/>
    </xf>
    <xf numFmtId="0" fontId="19" fillId="0" borderId="48" xfId="0" applyFont="1" applyFill="1" applyBorder="1" applyAlignment="1" applyProtection="1">
      <alignment horizontal="center" vertical="center" textRotation="90"/>
      <protection locked="0"/>
    </xf>
    <xf numFmtId="0" fontId="4" fillId="0" borderId="49" xfId="0" applyFont="1" applyFill="1" applyBorder="1" applyAlignment="1" applyProtection="1">
      <alignment horizontal="center" vertical="center"/>
      <protection locked="0"/>
    </xf>
    <xf numFmtId="0" fontId="19" fillId="0" borderId="22" xfId="0" applyFont="1" applyFill="1" applyBorder="1" applyAlignment="1" applyProtection="1">
      <alignment horizontal="center" vertical="center"/>
      <protection locked="0"/>
    </xf>
    <xf numFmtId="0" fontId="19" fillId="0" borderId="50" xfId="0" applyFont="1" applyFill="1" applyBorder="1" applyAlignment="1" applyProtection="1">
      <alignment horizontal="center" vertical="center" wrapText="1"/>
      <protection locked="0"/>
    </xf>
    <xf numFmtId="0" fontId="19" fillId="0" borderId="51" xfId="0" applyFont="1" applyFill="1" applyBorder="1" applyAlignment="1" applyProtection="1">
      <alignment horizontal="center" vertical="center" textRotation="90"/>
      <protection locked="0"/>
    </xf>
    <xf numFmtId="0" fontId="19" fillId="0" borderId="24" xfId="0" applyFont="1" applyFill="1" applyBorder="1" applyAlignment="1" applyProtection="1">
      <alignment horizontal="center" vertical="center" textRotation="90"/>
      <protection locked="0"/>
    </xf>
    <xf numFmtId="0" fontId="19" fillId="0" borderId="23" xfId="0" applyFont="1" applyFill="1" applyBorder="1" applyAlignment="1" applyProtection="1">
      <alignment horizontal="center" vertical="center" textRotation="90"/>
      <protection locked="0"/>
    </xf>
    <xf numFmtId="0" fontId="19" fillId="0" borderId="50" xfId="0" applyFont="1" applyFill="1" applyBorder="1" applyAlignment="1" applyProtection="1">
      <alignment horizontal="center" vertical="center" textRotation="90"/>
      <protection locked="0"/>
    </xf>
    <xf numFmtId="0" fontId="4" fillId="0" borderId="51" xfId="0" applyFont="1" applyFill="1" applyBorder="1" applyAlignment="1" applyProtection="1">
      <alignment horizontal="center" vertical="center" textRotation="90"/>
      <protection locked="0"/>
    </xf>
    <xf numFmtId="0" fontId="19" fillId="0" borderId="52" xfId="0" applyFont="1" applyFill="1" applyBorder="1" applyAlignment="1" applyProtection="1">
      <alignment horizontal="center" vertical="center" wrapText="1"/>
      <protection locked="0"/>
    </xf>
    <xf numFmtId="0" fontId="19" fillId="0" borderId="53" xfId="0" applyFont="1" applyFill="1" applyBorder="1" applyAlignment="1" applyProtection="1">
      <alignment horizontal="center" vertical="center" textRotation="90"/>
      <protection locked="0"/>
    </xf>
    <xf numFmtId="0" fontId="19" fillId="0" borderId="54" xfId="0" applyFont="1" applyFill="1" applyBorder="1" applyAlignment="1" applyProtection="1">
      <alignment horizontal="center" vertical="center" textRotation="90"/>
      <protection locked="0"/>
    </xf>
    <xf numFmtId="0" fontId="19" fillId="0" borderId="28" xfId="0" applyFont="1" applyFill="1" applyBorder="1" applyAlignment="1" applyProtection="1">
      <alignment horizontal="center" vertical="center" textRotation="90"/>
      <protection locked="0"/>
    </xf>
    <xf numFmtId="0" fontId="19" fillId="0" borderId="52" xfId="0" applyFont="1" applyFill="1" applyBorder="1" applyAlignment="1" applyProtection="1">
      <alignment horizontal="center" vertical="center" textRotation="90"/>
      <protection locked="0"/>
    </xf>
    <xf numFmtId="0" fontId="20" fillId="0" borderId="55" xfId="0" applyFont="1" applyFill="1" applyBorder="1" applyAlignment="1" applyProtection="1">
      <alignment horizontal="left" vertical="center" wrapText="1"/>
      <protection locked="0"/>
    </xf>
    <xf numFmtId="0" fontId="4" fillId="0" borderId="56" xfId="0" applyFont="1" applyFill="1" applyBorder="1" applyAlignment="1" applyProtection="1">
      <alignment vertical="center"/>
      <protection locked="0"/>
    </xf>
    <xf numFmtId="0" fontId="4" fillId="0" borderId="57" xfId="0" applyFont="1" applyFill="1" applyBorder="1" applyAlignment="1" applyProtection="1">
      <alignment vertical="center"/>
      <protection locked="0"/>
    </xf>
    <xf numFmtId="1" fontId="3" fillId="0" borderId="30" xfId="0" applyNumberFormat="1"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20" fillId="0" borderId="58" xfId="0" applyFont="1" applyFill="1" applyBorder="1" applyAlignment="1" applyProtection="1">
      <alignment horizontal="left" vertical="center" wrapText="1"/>
      <protection locked="0"/>
    </xf>
    <xf numFmtId="0" fontId="4" fillId="0" borderId="59" xfId="0" applyFont="1" applyFill="1" applyBorder="1" applyAlignment="1" applyProtection="1">
      <alignment vertical="center"/>
      <protection locked="0"/>
    </xf>
    <xf numFmtId="0" fontId="4" fillId="0" borderId="60" xfId="0" applyFont="1" applyFill="1" applyBorder="1" applyAlignment="1" applyProtection="1">
      <alignment vertical="center"/>
      <protection locked="0"/>
    </xf>
    <xf numFmtId="1" fontId="4" fillId="0" borderId="33" xfId="0" applyNumberFormat="1" applyFont="1" applyFill="1" applyBorder="1" applyAlignment="1" applyProtection="1">
      <alignment horizontal="center" vertical="center" wrapText="1"/>
    </xf>
    <xf numFmtId="1" fontId="4" fillId="0" borderId="34" xfId="0" applyNumberFormat="1" applyFont="1" applyFill="1" applyBorder="1" applyAlignment="1" applyProtection="1">
      <alignment horizontal="center" vertical="center" wrapText="1"/>
    </xf>
    <xf numFmtId="0" fontId="14" fillId="0" borderId="50" xfId="0" applyFont="1" applyFill="1" applyBorder="1" applyAlignment="1" applyProtection="1">
      <alignment horizontal="left" vertical="center" wrapText="1"/>
      <protection locked="0"/>
    </xf>
    <xf numFmtId="0" fontId="4" fillId="0" borderId="50" xfId="0" applyFont="1" applyFill="1" applyBorder="1" applyAlignment="1" applyProtection="1">
      <alignment horizontal="center" vertical="center"/>
      <protection locked="0"/>
    </xf>
    <xf numFmtId="0" fontId="4" fillId="0" borderId="36" xfId="0" applyFont="1" applyFill="1" applyBorder="1" applyAlignment="1" applyProtection="1">
      <alignment horizontal="center" vertical="center"/>
      <protection locked="0"/>
    </xf>
    <xf numFmtId="0" fontId="4" fillId="0" borderId="37" xfId="0" applyFont="1" applyFill="1" applyBorder="1" applyAlignment="1" applyProtection="1">
      <alignment horizontal="center" vertical="center"/>
      <protection locked="0"/>
    </xf>
    <xf numFmtId="1" fontId="4" fillId="0" borderId="23" xfId="0" applyNumberFormat="1" applyFont="1" applyFill="1" applyBorder="1" applyAlignment="1" applyProtection="1">
      <alignment horizontal="center" vertical="center" wrapText="1"/>
    </xf>
    <xf numFmtId="1" fontId="4" fillId="0" borderId="24" xfId="0" applyNumberFormat="1" applyFont="1" applyFill="1" applyBorder="1" applyAlignment="1" applyProtection="1">
      <alignment horizontal="center" vertical="center" wrapText="1"/>
    </xf>
    <xf numFmtId="0" fontId="20" fillId="0" borderId="50" xfId="0" applyFont="1" applyFill="1" applyBorder="1" applyAlignment="1" applyProtection="1">
      <alignment horizontal="left" vertical="center" wrapText="1"/>
      <protection locked="0"/>
    </xf>
    <xf numFmtId="0" fontId="14" fillId="0" borderId="37" xfId="0" applyFont="1" applyFill="1" applyBorder="1" applyAlignment="1" applyProtection="1">
      <alignment horizontal="left" vertical="center" wrapText="1"/>
      <protection locked="0"/>
    </xf>
    <xf numFmtId="0" fontId="4" fillId="0" borderId="38" xfId="0" applyFont="1" applyFill="1" applyBorder="1" applyAlignment="1" applyProtection="1">
      <alignment horizontal="right" vertical="center"/>
      <protection locked="0"/>
    </xf>
    <xf numFmtId="0" fontId="29" fillId="0" borderId="38" xfId="0" applyFont="1" applyFill="1" applyBorder="1" applyAlignment="1" applyProtection="1">
      <alignment horizontal="left" vertical="center"/>
      <protection locked="0"/>
    </xf>
    <xf numFmtId="0" fontId="14" fillId="0" borderId="40" xfId="0" applyFont="1" applyFill="1" applyBorder="1" applyAlignment="1" applyProtection="1">
      <alignment horizontal="left" vertical="center" wrapText="1"/>
      <protection locked="0"/>
    </xf>
    <xf numFmtId="0" fontId="4" fillId="0" borderId="39" xfId="0" applyFont="1" applyFill="1" applyBorder="1" applyAlignment="1" applyProtection="1">
      <alignment horizontal="center" vertical="center"/>
      <protection locked="0"/>
    </xf>
    <xf numFmtId="0" fontId="4" fillId="0" borderId="40" xfId="0" applyFont="1" applyFill="1" applyBorder="1" applyAlignment="1" applyProtection="1">
      <alignment horizontal="center" vertical="center"/>
      <protection locked="0"/>
    </xf>
    <xf numFmtId="0" fontId="4" fillId="0" borderId="39" xfId="0" applyFont="1" applyFill="1" applyBorder="1" applyAlignment="1" applyProtection="1">
      <alignment horizontal="right" vertical="center"/>
      <protection locked="0"/>
    </xf>
    <xf numFmtId="0" fontId="29" fillId="0" borderId="40" xfId="0" applyFont="1" applyFill="1" applyBorder="1" applyAlignment="1" applyProtection="1">
      <alignment horizontal="left" vertical="top"/>
      <protection locked="0"/>
    </xf>
    <xf numFmtId="1" fontId="4" fillId="0" borderId="39" xfId="0" applyNumberFormat="1" applyFont="1" applyFill="1" applyBorder="1" applyAlignment="1" applyProtection="1">
      <alignment horizontal="center" vertical="center" wrapText="1"/>
    </xf>
    <xf numFmtId="1" fontId="4" fillId="0" borderId="61" xfId="0" applyNumberFormat="1" applyFont="1" applyFill="1" applyBorder="1" applyAlignment="1" applyProtection="1">
      <alignment horizontal="center" vertical="center" wrapText="1"/>
    </xf>
    <xf numFmtId="0" fontId="14" fillId="0" borderId="46" xfId="0" applyFont="1" applyFill="1" applyBorder="1" applyAlignment="1" applyProtection="1">
      <alignment horizontal="left" vertical="center" wrapText="1"/>
      <protection locked="0"/>
    </xf>
    <xf numFmtId="0" fontId="4" fillId="0" borderId="44" xfId="0" applyFont="1" applyFill="1" applyBorder="1" applyAlignment="1" applyProtection="1">
      <alignment horizontal="center" vertical="center"/>
      <protection locked="0"/>
    </xf>
    <xf numFmtId="0" fontId="4" fillId="0" borderId="46" xfId="0" applyFont="1" applyFill="1" applyBorder="1" applyAlignment="1" applyProtection="1">
      <alignment horizontal="center" vertical="center"/>
      <protection locked="0"/>
    </xf>
    <xf numFmtId="0" fontId="4" fillId="0" borderId="44" xfId="0" applyFont="1" applyFill="1" applyBorder="1" applyAlignment="1" applyProtection="1">
      <alignment horizontal="right" vertical="center"/>
      <protection locked="0"/>
    </xf>
    <xf numFmtId="0" fontId="29" fillId="0" borderId="46" xfId="0" applyFont="1" applyFill="1" applyBorder="1" applyAlignment="1" applyProtection="1">
      <alignment horizontal="left" vertical="top"/>
      <protection locked="0"/>
    </xf>
    <xf numFmtId="1" fontId="4" fillId="0" borderId="44" xfId="0" applyNumberFormat="1" applyFont="1" applyFill="1" applyBorder="1" applyAlignment="1" applyProtection="1">
      <alignment horizontal="center" vertical="center" wrapText="1"/>
    </xf>
    <xf numFmtId="1" fontId="4" fillId="0" borderId="62" xfId="0" applyNumberFormat="1" applyFont="1" applyFill="1" applyBorder="1" applyAlignment="1" applyProtection="1">
      <alignment horizontal="center" vertical="center" wrapText="1"/>
    </xf>
    <xf numFmtId="0" fontId="4" fillId="0" borderId="36" xfId="0" applyFont="1" applyFill="1" applyBorder="1" applyAlignment="1" applyProtection="1">
      <alignment vertical="center"/>
      <protection locked="0"/>
    </xf>
    <xf numFmtId="0" fontId="4" fillId="0" borderId="37" xfId="0" applyFont="1" applyFill="1" applyBorder="1" applyAlignment="1" applyProtection="1">
      <alignment vertical="center"/>
      <protection locked="0"/>
    </xf>
    <xf numFmtId="0" fontId="4" fillId="0" borderId="38" xfId="0" applyFont="1" applyFill="1" applyBorder="1" applyAlignment="1" applyProtection="1">
      <alignment horizontal="center" vertical="center"/>
      <protection locked="0"/>
    </xf>
    <xf numFmtId="0" fontId="4" fillId="0" borderId="59" xfId="0" applyFont="1" applyFill="1" applyBorder="1" applyAlignment="1" applyProtection="1">
      <alignment horizontal="center" vertical="center"/>
      <protection locked="0"/>
    </xf>
    <xf numFmtId="0" fontId="4" fillId="0" borderId="60" xfId="0" applyFont="1" applyFill="1" applyBorder="1" applyAlignment="1" applyProtection="1">
      <alignment horizontal="center" vertical="center"/>
      <protection locked="0"/>
    </xf>
    <xf numFmtId="0" fontId="4" fillId="0" borderId="33" xfId="0" applyFont="1" applyFill="1" applyBorder="1" applyAlignment="1" applyProtection="1">
      <alignment horizontal="center" vertical="center"/>
    </xf>
    <xf numFmtId="0" fontId="4" fillId="0" borderId="34" xfId="0" applyFont="1" applyFill="1" applyBorder="1" applyAlignment="1" applyProtection="1">
      <alignment horizontal="center" vertical="center"/>
    </xf>
    <xf numFmtId="0" fontId="13" fillId="0" borderId="0" xfId="0" applyFont="1" applyFill="1" applyAlignment="1" applyProtection="1">
      <alignment wrapText="1"/>
      <protection locked="0"/>
    </xf>
    <xf numFmtId="0" fontId="15" fillId="0" borderId="0" xfId="0" applyFont="1" applyAlignment="1"/>
    <xf numFmtId="0" fontId="30" fillId="0" borderId="63" xfId="0" applyFont="1" applyFill="1" applyBorder="1" applyAlignment="1" applyProtection="1">
      <alignment horizontal="center" vertical="center" wrapText="1"/>
      <protection locked="0"/>
    </xf>
    <xf numFmtId="49" fontId="30" fillId="0" borderId="63" xfId="0" applyNumberFormat="1" applyFont="1" applyFill="1" applyBorder="1" applyAlignment="1" applyProtection="1">
      <alignment horizontal="center" vertical="center" wrapText="1"/>
      <protection locked="0"/>
    </xf>
    <xf numFmtId="49" fontId="17" fillId="0" borderId="0" xfId="0" applyNumberFormat="1"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protection locked="0"/>
    </xf>
    <xf numFmtId="0" fontId="4" fillId="0" borderId="64" xfId="0" applyFont="1" applyFill="1" applyBorder="1" applyAlignment="1" applyProtection="1">
      <alignment horizontal="center" vertical="center" textRotation="90" wrapText="1"/>
      <protection locked="0"/>
    </xf>
    <xf numFmtId="0" fontId="19" fillId="0" borderId="65" xfId="0" applyFont="1" applyFill="1" applyBorder="1" applyAlignment="1" applyProtection="1">
      <alignment horizontal="center" vertical="center" textRotation="90" wrapText="1"/>
      <protection locked="0"/>
    </xf>
    <xf numFmtId="0" fontId="4" fillId="0" borderId="51" xfId="0" applyFont="1" applyFill="1" applyBorder="1" applyAlignment="1" applyProtection="1">
      <alignment horizontal="center" vertical="center"/>
      <protection locked="0"/>
    </xf>
    <xf numFmtId="0" fontId="19" fillId="0" borderId="25" xfId="0" applyFont="1" applyFill="1" applyBorder="1" applyAlignment="1" applyProtection="1">
      <alignment horizontal="center" vertical="center"/>
      <protection locked="0"/>
    </xf>
    <xf numFmtId="0" fontId="19" fillId="0" borderId="64" xfId="0" applyFont="1" applyFill="1" applyBorder="1" applyAlignment="1" applyProtection="1">
      <alignment horizontal="center" vertical="center" textRotation="90" wrapText="1"/>
      <protection locked="0"/>
    </xf>
    <xf numFmtId="0" fontId="19" fillId="0" borderId="25" xfId="0" applyFont="1" applyFill="1" applyBorder="1" applyAlignment="1" applyProtection="1">
      <alignment horizontal="center" vertical="center" textRotation="90"/>
      <protection locked="0"/>
    </xf>
    <xf numFmtId="0" fontId="4" fillId="0" borderId="25" xfId="0" applyFont="1" applyFill="1" applyBorder="1" applyAlignment="1" applyProtection="1">
      <alignment horizontal="center" vertical="center" textRotation="90" wrapText="1"/>
      <protection locked="0"/>
    </xf>
    <xf numFmtId="0" fontId="19" fillId="0" borderId="25" xfId="0" applyFont="1" applyFill="1" applyBorder="1" applyAlignment="1" applyProtection="1">
      <alignment horizontal="center" vertical="center" textRotation="90" wrapText="1"/>
      <protection locked="0"/>
    </xf>
    <xf numFmtId="0" fontId="19" fillId="0" borderId="66" xfId="0" applyFont="1" applyFill="1" applyBorder="1" applyAlignment="1" applyProtection="1">
      <alignment horizontal="center" vertical="center" textRotation="90" wrapText="1"/>
      <protection locked="0"/>
    </xf>
    <xf numFmtId="0" fontId="19" fillId="0" borderId="67" xfId="0" applyFont="1" applyFill="1" applyBorder="1" applyAlignment="1" applyProtection="1">
      <alignment horizontal="center" vertical="center" textRotation="90" wrapText="1"/>
      <protection locked="0"/>
    </xf>
    <xf numFmtId="0" fontId="19" fillId="0" borderId="29" xfId="0" applyFont="1" applyFill="1" applyBorder="1" applyAlignment="1" applyProtection="1">
      <alignment horizontal="center" vertical="center" textRotation="90"/>
      <protection locked="0"/>
    </xf>
    <xf numFmtId="0" fontId="19" fillId="0" borderId="29" xfId="0" applyFont="1" applyFill="1" applyBorder="1" applyAlignment="1" applyProtection="1">
      <alignment horizontal="center" vertical="center" textRotation="90" wrapText="1"/>
      <protection locked="0"/>
    </xf>
    <xf numFmtId="0" fontId="3" fillId="0" borderId="68" xfId="0" applyFont="1" applyFill="1" applyBorder="1" applyAlignment="1" applyProtection="1">
      <alignment horizontal="center" vertical="center" wrapText="1"/>
    </xf>
    <xf numFmtId="0" fontId="3" fillId="0" borderId="69" xfId="0" applyFont="1" applyFill="1" applyBorder="1" applyAlignment="1" applyProtection="1">
      <alignment horizontal="center" vertical="center" wrapText="1"/>
    </xf>
    <xf numFmtId="0" fontId="3" fillId="0" borderId="70" xfId="0"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wrapText="1"/>
    </xf>
    <xf numFmtId="0" fontId="4" fillId="0" borderId="71" xfId="0" applyFont="1" applyFill="1" applyBorder="1" applyAlignment="1" applyProtection="1">
      <alignment horizontal="center" vertical="center" wrapText="1"/>
    </xf>
    <xf numFmtId="0" fontId="4" fillId="0" borderId="72" xfId="0" applyFont="1" applyFill="1" applyBorder="1" applyAlignment="1" applyProtection="1">
      <alignment horizontal="center" vertical="center" wrapText="1"/>
    </xf>
    <xf numFmtId="0" fontId="4" fillId="0" borderId="73"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wrapText="1"/>
      <protection locked="0"/>
    </xf>
    <xf numFmtId="0" fontId="4" fillId="0" borderId="64" xfId="0" applyFont="1" applyFill="1" applyBorder="1" applyAlignment="1" applyProtection="1">
      <alignment horizontal="center" vertical="center" wrapText="1"/>
    </xf>
    <xf numFmtId="0" fontId="4" fillId="0" borderId="65" xfId="0" applyFont="1" applyFill="1" applyBorder="1" applyAlignment="1" applyProtection="1">
      <alignment horizontal="center" vertical="center" wrapText="1"/>
    </xf>
    <xf numFmtId="0" fontId="4" fillId="0" borderId="51"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wrapText="1"/>
      <protection locked="0"/>
    </xf>
    <xf numFmtId="0" fontId="4" fillId="0" borderId="74" xfId="0" applyFont="1" applyFill="1" applyBorder="1" applyAlignment="1" applyProtection="1">
      <alignment horizontal="center" vertical="center" wrapText="1"/>
      <protection locked="0"/>
    </xf>
    <xf numFmtId="0" fontId="4" fillId="0" borderId="75" xfId="0" applyFont="1" applyFill="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75" xfId="0" applyFont="1" applyFill="1" applyBorder="1" applyAlignment="1" applyProtection="1">
      <alignment horizontal="center" vertical="center" wrapText="1"/>
      <protection locked="0"/>
    </xf>
    <xf numFmtId="0" fontId="4" fillId="0" borderId="76" xfId="0" applyFont="1" applyFill="1" applyBorder="1" applyAlignment="1" applyProtection="1">
      <alignment horizontal="center" vertical="center" wrapText="1"/>
      <protection locked="0"/>
    </xf>
    <xf numFmtId="0" fontId="4" fillId="0" borderId="27" xfId="0" applyFont="1" applyFill="1" applyBorder="1" applyAlignment="1" applyProtection="1">
      <alignment horizontal="center" vertical="center" wrapText="1"/>
      <protection locked="0"/>
    </xf>
    <xf numFmtId="0" fontId="4" fillId="0" borderId="77"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77" xfId="0" applyFont="1" applyFill="1" applyBorder="1" applyAlignment="1" applyProtection="1">
      <alignment horizontal="center" vertical="center" wrapText="1"/>
      <protection locked="0"/>
    </xf>
    <xf numFmtId="0" fontId="4" fillId="0" borderId="34" xfId="0" applyFont="1" applyFill="1" applyBorder="1" applyAlignment="1" applyProtection="1">
      <alignment horizontal="center" vertical="center" wrapText="1"/>
      <protection locked="0"/>
    </xf>
    <xf numFmtId="1" fontId="3" fillId="0" borderId="68" xfId="0" applyNumberFormat="1" applyFont="1" applyFill="1" applyBorder="1" applyAlignment="1" applyProtection="1">
      <alignment horizontal="center" vertical="center" wrapText="1"/>
    </xf>
    <xf numFmtId="1" fontId="3" fillId="0" borderId="70" xfId="0" applyNumberFormat="1" applyFont="1" applyFill="1" applyBorder="1" applyAlignment="1" applyProtection="1">
      <alignment horizontal="center" vertical="center" wrapText="1"/>
    </xf>
    <xf numFmtId="1" fontId="3" fillId="0" borderId="32" xfId="0" applyNumberFormat="1" applyFont="1" applyFill="1" applyBorder="1" applyAlignment="1" applyProtection="1">
      <alignment horizontal="center" vertical="center" wrapText="1"/>
    </xf>
    <xf numFmtId="0" fontId="4" fillId="0" borderId="71" xfId="0" applyFont="1" applyFill="1" applyBorder="1" applyAlignment="1" applyProtection="1">
      <alignment horizontal="center" vertical="center"/>
    </xf>
    <xf numFmtId="0" fontId="4" fillId="0" borderId="72" xfId="0" applyFont="1" applyFill="1" applyBorder="1" applyAlignment="1" applyProtection="1">
      <alignment horizontal="center" vertical="center"/>
    </xf>
    <xf numFmtId="0" fontId="4" fillId="0" borderId="73" xfId="0" applyFont="1" applyFill="1" applyBorder="1" applyAlignment="1" applyProtection="1">
      <alignment horizontal="center" vertical="center"/>
      <protection locked="0"/>
    </xf>
    <xf numFmtId="0" fontId="4" fillId="0" borderId="35" xfId="0" applyFont="1" applyFill="1" applyBorder="1" applyAlignment="1" applyProtection="1">
      <alignment horizontal="center" vertical="center"/>
      <protection locked="0"/>
    </xf>
    <xf numFmtId="49" fontId="13" fillId="0" borderId="0" xfId="0" applyNumberFormat="1" applyFont="1" applyFill="1" applyAlignment="1" applyProtection="1">
      <alignment horizontal="left" vertical="center" wrapText="1"/>
      <protection locked="0"/>
    </xf>
    <xf numFmtId="49" fontId="18" fillId="0" borderId="16" xfId="0" applyNumberFormat="1" applyFont="1" applyFill="1" applyBorder="1" applyAlignment="1" applyProtection="1">
      <alignment horizontal="center" vertical="center" wrapText="1"/>
      <protection locked="0"/>
    </xf>
    <xf numFmtId="49" fontId="18" fillId="0" borderId="18" xfId="0" applyNumberFormat="1" applyFont="1" applyFill="1" applyBorder="1" applyAlignment="1" applyProtection="1">
      <alignment horizontal="center" vertical="center" wrapText="1"/>
      <protection locked="0"/>
    </xf>
    <xf numFmtId="49" fontId="18" fillId="0" borderId="19" xfId="0" applyNumberFormat="1" applyFont="1" applyFill="1" applyBorder="1" applyAlignment="1" applyProtection="1">
      <alignment horizontal="center" vertical="center" wrapText="1"/>
      <protection locked="0"/>
    </xf>
    <xf numFmtId="49" fontId="4" fillId="0" borderId="0" xfId="0" applyNumberFormat="1" applyFont="1" applyFill="1" applyBorder="1" applyAlignment="1" applyProtection="1">
      <alignment horizontal="left" vertical="center"/>
      <protection locked="0"/>
    </xf>
    <xf numFmtId="0" fontId="19" fillId="0" borderId="21" xfId="0" applyFont="1" applyFill="1" applyBorder="1" applyAlignment="1" applyProtection="1">
      <alignment horizontal="center" vertical="center"/>
      <protection locked="0"/>
    </xf>
    <xf numFmtId="0" fontId="4" fillId="0" borderId="20" xfId="0" applyFont="1" applyFill="1" applyBorder="1" applyAlignment="1" applyProtection="1">
      <alignment horizontal="center" vertical="center"/>
      <protection locked="0"/>
    </xf>
    <xf numFmtId="0" fontId="19" fillId="0" borderId="24" xfId="0" applyFont="1" applyFill="1" applyBorder="1" applyAlignment="1" applyProtection="1">
      <alignment horizontal="center" vertical="center"/>
      <protection locked="0"/>
    </xf>
    <xf numFmtId="0" fontId="19" fillId="0" borderId="24" xfId="0" applyFont="1" applyFill="1" applyBorder="1" applyAlignment="1" applyProtection="1">
      <alignment horizontal="center" vertical="center" textRotation="90" wrapText="1"/>
      <protection locked="0"/>
    </xf>
    <xf numFmtId="0" fontId="17" fillId="0" borderId="23" xfId="0" applyFont="1" applyFill="1" applyBorder="1" applyAlignment="1" applyProtection="1">
      <alignment horizontal="center" vertical="center" wrapText="1"/>
      <protection locked="0"/>
    </xf>
    <xf numFmtId="0" fontId="31" fillId="0" borderId="25" xfId="0" applyFont="1" applyFill="1" applyBorder="1" applyAlignment="1" applyProtection="1">
      <alignment horizontal="center" vertical="center"/>
      <protection locked="0"/>
    </xf>
    <xf numFmtId="0" fontId="31" fillId="0" borderId="24" xfId="0" applyFont="1" applyFill="1" applyBorder="1" applyAlignment="1" applyProtection="1">
      <alignment horizontal="center" vertical="center"/>
      <protection locked="0"/>
    </xf>
    <xf numFmtId="0" fontId="17" fillId="0" borderId="64" xfId="0" applyFont="1" applyFill="1" applyBorder="1" applyAlignment="1" applyProtection="1">
      <alignment horizontal="center" vertical="center"/>
      <protection locked="0"/>
    </xf>
    <xf numFmtId="0" fontId="19" fillId="0" borderId="23" xfId="0" applyFont="1" applyFill="1" applyBorder="1" applyAlignment="1" applyProtection="1">
      <alignment horizontal="center" vertical="center"/>
      <protection locked="0"/>
    </xf>
    <xf numFmtId="0" fontId="17" fillId="0" borderId="25" xfId="0" applyFont="1" applyFill="1" applyBorder="1" applyAlignment="1" applyProtection="1">
      <alignment horizontal="left" vertical="center"/>
      <protection locked="0"/>
    </xf>
    <xf numFmtId="0" fontId="31" fillId="0" borderId="24" xfId="0" applyFont="1" applyFill="1" applyBorder="1" applyAlignment="1" applyProtection="1">
      <alignment horizontal="left" vertical="center"/>
      <protection locked="0"/>
    </xf>
    <xf numFmtId="0" fontId="19" fillId="0" borderId="64" xfId="0" applyFont="1" applyFill="1" applyBorder="1" applyAlignment="1" applyProtection="1">
      <alignment horizontal="center" vertical="center"/>
      <protection locked="0"/>
    </xf>
    <xf numFmtId="0" fontId="19" fillId="0" borderId="54" xfId="0" applyFont="1" applyFill="1" applyBorder="1" applyAlignment="1" applyProtection="1">
      <alignment horizontal="center" vertical="center" textRotation="90" wrapText="1"/>
      <protection locked="0"/>
    </xf>
    <xf numFmtId="0" fontId="5" fillId="0" borderId="28" xfId="0" applyFont="1" applyFill="1" applyBorder="1" applyAlignment="1" applyProtection="1">
      <alignment horizontal="center" textRotation="90"/>
      <protection locked="0"/>
    </xf>
    <xf numFmtId="0" fontId="5" fillId="0" borderId="29" xfId="0" applyFont="1" applyFill="1" applyBorder="1" applyAlignment="1" applyProtection="1">
      <alignment horizontal="center" textRotation="90"/>
      <protection locked="0"/>
    </xf>
    <xf numFmtId="0" fontId="5" fillId="0" borderId="54" xfId="0" applyFont="1" applyFill="1" applyBorder="1" applyAlignment="1" applyProtection="1">
      <alignment horizontal="center" textRotation="90"/>
      <protection locked="0"/>
    </xf>
    <xf numFmtId="0" fontId="5" fillId="0" borderId="66" xfId="0" applyFont="1" applyFill="1" applyBorder="1" applyAlignment="1" applyProtection="1">
      <alignment horizontal="center" textRotation="90"/>
      <protection locked="0"/>
    </xf>
    <xf numFmtId="0" fontId="3" fillId="0" borderId="55" xfId="0" applyFont="1" applyFill="1" applyBorder="1" applyAlignment="1" applyProtection="1">
      <alignment horizontal="center" vertical="center" wrapText="1"/>
    </xf>
    <xf numFmtId="0" fontId="18" fillId="0" borderId="70" xfId="0" applyFont="1" applyFill="1" applyBorder="1" applyAlignment="1" applyProtection="1">
      <alignment horizontal="center" vertical="center" wrapText="1"/>
    </xf>
    <xf numFmtId="0" fontId="18" fillId="0" borderId="32" xfId="0" applyFont="1" applyFill="1" applyBorder="1" applyAlignment="1" applyProtection="1">
      <alignment horizontal="center" vertical="center" wrapText="1"/>
    </xf>
    <xf numFmtId="0" fontId="18" fillId="0" borderId="31" xfId="0" applyFont="1" applyFill="1" applyBorder="1" applyAlignment="1" applyProtection="1">
      <alignment horizontal="center" vertical="center" wrapText="1"/>
    </xf>
    <xf numFmtId="0" fontId="18" fillId="0" borderId="68"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protection locked="0"/>
    </xf>
    <xf numFmtId="0" fontId="17" fillId="0" borderId="51" xfId="0" applyFont="1" applyFill="1" applyBorder="1" applyAlignment="1" applyProtection="1">
      <alignment horizontal="center" vertical="center" wrapText="1"/>
    </xf>
    <xf numFmtId="0" fontId="17" fillId="0" borderId="35" xfId="0" applyFont="1" applyFill="1" applyBorder="1" applyAlignment="1" applyProtection="1">
      <alignment horizontal="center" vertical="center" wrapText="1"/>
      <protection locked="0"/>
    </xf>
    <xf numFmtId="0" fontId="17" fillId="0" borderId="34" xfId="0" applyFont="1" applyFill="1" applyBorder="1" applyAlignment="1" applyProtection="1">
      <alignment horizontal="center" vertical="center" wrapText="1"/>
      <protection locked="0"/>
    </xf>
    <xf numFmtId="0" fontId="17" fillId="0" borderId="71" xfId="0" applyFont="1" applyFill="1" applyBorder="1" applyAlignment="1" applyProtection="1">
      <alignment horizontal="center" vertical="center" wrapText="1"/>
    </xf>
    <xf numFmtId="0" fontId="4" fillId="0" borderId="50" xfId="0" applyFont="1" applyFill="1" applyBorder="1" applyAlignment="1" applyProtection="1">
      <alignment horizontal="center" vertical="center" wrapText="1"/>
      <protection locked="0"/>
    </xf>
    <xf numFmtId="0" fontId="17" fillId="0" borderId="64" xfId="0" applyFont="1" applyFill="1" applyBorder="1" applyAlignment="1" applyProtection="1">
      <alignment horizontal="center" vertical="center" wrapText="1"/>
    </xf>
    <xf numFmtId="0" fontId="17" fillId="0" borderId="25" xfId="0" applyFont="1" applyFill="1" applyBorder="1" applyAlignment="1" applyProtection="1">
      <alignment horizontal="center" vertical="center" wrapText="1"/>
      <protection locked="0"/>
    </xf>
    <xf numFmtId="0" fontId="17" fillId="0" borderId="24" xfId="0" applyFont="1" applyFill="1" applyBorder="1" applyAlignment="1" applyProtection="1">
      <alignment horizontal="center" vertical="center" wrapText="1"/>
      <protection locked="0"/>
    </xf>
    <xf numFmtId="0" fontId="4" fillId="0" borderId="40" xfId="0" applyFont="1" applyFill="1" applyBorder="1" applyAlignment="1" applyProtection="1">
      <alignment horizontal="center" vertical="center" wrapText="1"/>
      <protection locked="0"/>
    </xf>
    <xf numFmtId="0" fontId="17" fillId="0" borderId="26" xfId="0" applyFont="1" applyFill="1" applyBorder="1" applyAlignment="1" applyProtection="1">
      <alignment horizontal="center" vertical="center" wrapText="1"/>
    </xf>
    <xf numFmtId="0" fontId="17" fillId="0" borderId="78" xfId="0" applyFont="1" applyFill="1" applyBorder="1" applyAlignment="1" applyProtection="1">
      <alignment horizontal="center" vertical="center" wrapText="1"/>
      <protection locked="0"/>
    </xf>
    <xf numFmtId="0" fontId="17" fillId="0" borderId="79" xfId="0" applyFont="1" applyFill="1" applyBorder="1" applyAlignment="1" applyProtection="1">
      <alignment horizontal="center" vertical="center" wrapText="1"/>
      <protection locked="0"/>
    </xf>
    <xf numFmtId="0" fontId="17" fillId="0" borderId="80" xfId="0" applyFont="1" applyFill="1" applyBorder="1" applyAlignment="1" applyProtection="1">
      <alignment horizontal="center" vertical="center" wrapText="1"/>
    </xf>
    <xf numFmtId="0" fontId="17" fillId="0" borderId="81" xfId="0" applyFont="1" applyFill="1" applyBorder="1" applyAlignment="1" applyProtection="1">
      <alignment horizontal="center" vertical="center" wrapText="1"/>
      <protection locked="0"/>
    </xf>
    <xf numFmtId="0" fontId="4" fillId="0" borderId="46" xfId="0" applyFont="1" applyFill="1" applyBorder="1" applyAlignment="1" applyProtection="1">
      <alignment horizontal="center" vertical="center" wrapText="1"/>
      <protection locked="0"/>
    </xf>
    <xf numFmtId="0" fontId="17" fillId="0" borderId="33" xfId="0" applyFont="1" applyFill="1" applyBorder="1" applyAlignment="1" applyProtection="1">
      <alignment horizontal="center" vertical="center" wrapText="1"/>
    </xf>
    <xf numFmtId="0" fontId="17" fillId="0" borderId="72" xfId="0" applyFont="1" applyFill="1" applyBorder="1" applyAlignment="1" applyProtection="1">
      <alignment horizontal="center" vertical="center" wrapText="1"/>
      <protection locked="0"/>
    </xf>
    <xf numFmtId="0" fontId="17" fillId="0" borderId="58" xfId="0" applyFont="1" applyFill="1" applyBorder="1" applyAlignment="1" applyProtection="1">
      <alignment horizontal="center" vertical="center" wrapText="1"/>
      <protection locked="0"/>
    </xf>
    <xf numFmtId="0" fontId="17" fillId="0" borderId="51" xfId="0" applyFont="1" applyFill="1" applyBorder="1" applyAlignment="1" applyProtection="1">
      <alignment horizontal="center" vertical="center" wrapText="1"/>
      <protection locked="0"/>
    </xf>
    <xf numFmtId="0" fontId="17" fillId="0" borderId="64"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protection locked="0"/>
    </xf>
    <xf numFmtId="0" fontId="17" fillId="0" borderId="73"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protection locked="0"/>
    </xf>
    <xf numFmtId="0" fontId="18" fillId="0" borderId="34" xfId="0" applyFont="1" applyFill="1" applyBorder="1" applyAlignment="1" applyProtection="1">
      <alignment horizontal="center" vertical="center" wrapText="1"/>
      <protection locked="0"/>
    </xf>
    <xf numFmtId="0" fontId="22" fillId="0" borderId="0" xfId="0" applyFont="1" applyFill="1" applyAlignment="1" applyProtection="1">
      <protection locked="0"/>
    </xf>
    <xf numFmtId="0" fontId="32" fillId="0" borderId="0" xfId="0" applyNumberFormat="1" applyFont="1" applyFill="1" applyBorder="1" applyAlignment="1" applyProtection="1">
      <alignment vertical="center"/>
      <protection locked="0"/>
    </xf>
    <xf numFmtId="0" fontId="33" fillId="0" borderId="0" xfId="0" applyFont="1" applyBorder="1" applyAlignment="1"/>
    <xf numFmtId="0" fontId="2" fillId="0" borderId="0" xfId="0" applyFont="1" applyFill="1" applyBorder="1" applyAlignment="1" applyProtection="1">
      <alignment horizontal="center" vertical="center"/>
      <protection locked="0"/>
    </xf>
    <xf numFmtId="0" fontId="19" fillId="0" borderId="50" xfId="0" applyFont="1" applyFill="1" applyBorder="1" applyAlignment="1" applyProtection="1">
      <alignment horizontal="center" vertical="center"/>
      <protection locked="0"/>
    </xf>
    <xf numFmtId="0" fontId="17" fillId="0" borderId="23" xfId="0" applyFont="1" applyFill="1" applyBorder="1" applyAlignment="1" applyProtection="1">
      <alignment horizontal="center" vertical="center"/>
      <protection locked="0"/>
    </xf>
    <xf numFmtId="0" fontId="31" fillId="0" borderId="65" xfId="0" applyFont="1" applyFill="1" applyBorder="1" applyAlignment="1" applyProtection="1">
      <alignment horizontal="center" vertical="center"/>
      <protection locked="0"/>
    </xf>
    <xf numFmtId="0" fontId="17" fillId="0" borderId="51" xfId="0" applyFont="1" applyFill="1" applyBorder="1" applyAlignment="1" applyProtection="1">
      <alignment horizontal="center" vertical="center"/>
      <protection locked="0"/>
    </xf>
    <xf numFmtId="0" fontId="31" fillId="0" borderId="50" xfId="0" applyFont="1" applyFill="1" applyBorder="1" applyAlignment="1" applyProtection="1">
      <alignment horizontal="center" vertical="center"/>
      <protection locked="0"/>
    </xf>
    <xf numFmtId="0" fontId="31" fillId="0" borderId="65" xfId="0" applyFont="1" applyFill="1" applyBorder="1" applyAlignment="1" applyProtection="1">
      <alignment horizontal="left" vertical="center"/>
      <protection locked="0"/>
    </xf>
    <xf numFmtId="0" fontId="19" fillId="0" borderId="51" xfId="0" applyFont="1" applyFill="1" applyBorder="1" applyAlignment="1" applyProtection="1">
      <alignment horizontal="center" vertical="center"/>
      <protection locked="0"/>
    </xf>
    <xf numFmtId="0" fontId="31" fillId="0" borderId="50" xfId="0" applyFont="1" applyFill="1" applyBorder="1" applyAlignment="1" applyProtection="1">
      <alignment horizontal="left" vertical="center"/>
      <protection locked="0"/>
    </xf>
    <xf numFmtId="0" fontId="5" fillId="0" borderId="67" xfId="0" applyFont="1" applyFill="1" applyBorder="1" applyAlignment="1" applyProtection="1">
      <alignment horizontal="center" textRotation="90"/>
      <protection locked="0"/>
    </xf>
    <xf numFmtId="0" fontId="5" fillId="0" borderId="53" xfId="0" applyFont="1" applyFill="1" applyBorder="1" applyAlignment="1" applyProtection="1">
      <alignment horizontal="center" textRotation="90"/>
      <protection locked="0"/>
    </xf>
    <xf numFmtId="0" fontId="5" fillId="0" borderId="52" xfId="0" applyFont="1" applyFill="1" applyBorder="1" applyAlignment="1" applyProtection="1">
      <alignment horizontal="center" textRotation="90"/>
      <protection locked="0"/>
    </xf>
    <xf numFmtId="0" fontId="18" fillId="0" borderId="69" xfId="0" applyFont="1" applyFill="1" applyBorder="1" applyAlignment="1" applyProtection="1">
      <alignment horizontal="center" vertical="center" wrapText="1"/>
    </xf>
    <xf numFmtId="0" fontId="18" fillId="0" borderId="55" xfId="0" applyFont="1" applyFill="1" applyBorder="1" applyAlignment="1" applyProtection="1">
      <alignment horizontal="center" vertical="center" wrapText="1"/>
    </xf>
    <xf numFmtId="0" fontId="34" fillId="0" borderId="33" xfId="0" applyFont="1" applyFill="1" applyBorder="1" applyAlignment="1" applyProtection="1">
      <alignment horizontal="center" vertical="center" wrapText="1"/>
    </xf>
    <xf numFmtId="0" fontId="34" fillId="0" borderId="35" xfId="0" applyFont="1" applyFill="1" applyBorder="1" applyAlignment="1" applyProtection="1">
      <alignment horizontal="center" vertical="center" wrapText="1"/>
      <protection locked="0"/>
    </xf>
    <xf numFmtId="0" fontId="34" fillId="0" borderId="72" xfId="0" applyFont="1" applyFill="1" applyBorder="1" applyAlignment="1" applyProtection="1">
      <alignment horizontal="center" vertical="center" wrapText="1"/>
      <protection locked="0"/>
    </xf>
    <xf numFmtId="0" fontId="34" fillId="0" borderId="73" xfId="0" applyFont="1" applyFill="1" applyBorder="1" applyAlignment="1" applyProtection="1">
      <alignment horizontal="center" vertical="center" wrapText="1"/>
    </xf>
    <xf numFmtId="0" fontId="34" fillId="0" borderId="58" xfId="0" applyFont="1" applyFill="1" applyBorder="1" applyAlignment="1" applyProtection="1">
      <alignment horizontal="center" vertical="center" wrapText="1"/>
      <protection locked="0"/>
    </xf>
    <xf numFmtId="0" fontId="17" fillId="0" borderId="65" xfId="0" applyFont="1" applyFill="1" applyBorder="1" applyAlignment="1" applyProtection="1">
      <alignment horizontal="center" vertical="center" wrapText="1"/>
      <protection locked="0"/>
    </xf>
    <xf numFmtId="0" fontId="17" fillId="0" borderId="50" xfId="0" applyFont="1" applyFill="1" applyBorder="1" applyAlignment="1" applyProtection="1">
      <alignment horizontal="center" vertical="center" wrapText="1"/>
      <protection locked="0"/>
    </xf>
    <xf numFmtId="0" fontId="18" fillId="0" borderId="56" xfId="0" applyFont="1" applyFill="1" applyBorder="1" applyAlignment="1" applyProtection="1">
      <alignment horizontal="center" vertical="center" wrapText="1"/>
    </xf>
    <xf numFmtId="0" fontId="18" fillId="0" borderId="82" xfId="0" applyFont="1" applyFill="1" applyBorder="1" applyAlignment="1" applyProtection="1">
      <alignment horizontal="center" vertical="center" wrapText="1"/>
    </xf>
    <xf numFmtId="0" fontId="18" fillId="0" borderId="83" xfId="0" applyFont="1" applyFill="1" applyBorder="1" applyAlignment="1" applyProtection="1">
      <alignment horizontal="center" vertical="center" wrapText="1"/>
    </xf>
    <xf numFmtId="0" fontId="14" fillId="0" borderId="0" xfId="0" applyFont="1" applyFill="1" applyAlignment="1" applyProtection="1">
      <alignment horizontal="left" vertical="center"/>
      <protection locked="0"/>
    </xf>
    <xf numFmtId="0" fontId="14" fillId="0" borderId="0" xfId="0" applyFont="1" applyFill="1" applyAlignment="1" applyProtection="1">
      <alignment horizontal="left"/>
      <protection locked="0"/>
    </xf>
    <xf numFmtId="0" fontId="14" fillId="0" borderId="0" xfId="0" applyFont="1" applyFill="1" applyAlignment="1" applyProtection="1">
      <alignment horizontal="center"/>
      <protection locked="0"/>
    </xf>
    <xf numFmtId="0" fontId="22" fillId="0" borderId="0" xfId="0" applyFont="1" applyFill="1" applyAlignment="1" applyProtection="1">
      <alignment horizontal="left" vertical="center"/>
      <protection locked="0"/>
    </xf>
    <xf numFmtId="0" fontId="14" fillId="0" borderId="0" xfId="0" applyFont="1" applyFill="1" applyAlignment="1" applyProtection="1">
      <alignment horizontal="left" wrapText="1" indent="5"/>
      <protection locked="0"/>
    </xf>
    <xf numFmtId="0" fontId="14" fillId="0" borderId="0" xfId="0" applyFont="1" applyFill="1" applyAlignment="1" applyProtection="1">
      <alignment horizontal="left" indent="5"/>
      <protection locked="0"/>
    </xf>
    <xf numFmtId="49" fontId="22" fillId="0" borderId="0" xfId="0" applyNumberFormat="1" applyFont="1" applyFill="1" applyAlignment="1" applyProtection="1">
      <alignment horizontal="left" vertical="center"/>
      <protection locked="0"/>
    </xf>
    <xf numFmtId="0" fontId="3" fillId="0" borderId="0" xfId="0" applyNumberFormat="1" applyFont="1" applyFill="1" applyBorder="1" applyAlignment="1" applyProtection="1">
      <alignment horizontal="right" vertical="center"/>
      <protection locked="0"/>
    </xf>
    <xf numFmtId="0" fontId="17" fillId="0" borderId="84" xfId="0" applyNumberFormat="1" applyFont="1" applyFill="1" applyBorder="1" applyAlignment="1" applyProtection="1">
      <alignment horizontal="center" vertical="center"/>
      <protection locked="0"/>
    </xf>
    <xf numFmtId="0" fontId="35" fillId="0" borderId="85" xfId="0" applyFont="1" applyFill="1" applyBorder="1" applyAlignment="1" applyProtection="1">
      <alignment horizontal="center" vertical="center" textRotation="90" wrapText="1"/>
      <protection locked="0"/>
    </xf>
    <xf numFmtId="0" fontId="35" fillId="0" borderId="86" xfId="0" applyFont="1" applyFill="1" applyBorder="1" applyAlignment="1" applyProtection="1">
      <alignment horizontal="center" vertical="center" textRotation="90" wrapText="1"/>
      <protection locked="0"/>
    </xf>
    <xf numFmtId="0" fontId="17" fillId="0" borderId="87" xfId="0" applyNumberFormat="1" applyFont="1" applyFill="1" applyBorder="1" applyAlignment="1" applyProtection="1">
      <alignment horizontal="center" vertical="center"/>
      <protection locked="0"/>
    </xf>
    <xf numFmtId="0" fontId="35" fillId="0" borderId="88" xfId="0" applyFont="1" applyFill="1" applyBorder="1" applyAlignment="1" applyProtection="1">
      <alignment horizontal="center" vertical="center" textRotation="90" wrapText="1"/>
      <protection locked="0"/>
    </xf>
    <xf numFmtId="0" fontId="35" fillId="0" borderId="89" xfId="0" applyFont="1" applyFill="1" applyBorder="1" applyAlignment="1" applyProtection="1">
      <alignment horizontal="center" vertical="center" textRotation="90" wrapText="1"/>
      <protection locked="0"/>
    </xf>
    <xf numFmtId="0" fontId="17" fillId="0" borderId="90" xfId="0" applyNumberFormat="1" applyFont="1" applyFill="1" applyBorder="1" applyAlignment="1" applyProtection="1">
      <alignment horizontal="center" vertical="center"/>
      <protection locked="0"/>
    </xf>
    <xf numFmtId="0" fontId="17" fillId="0" borderId="91" xfId="0" applyNumberFormat="1" applyFont="1" applyFill="1" applyBorder="1" applyAlignment="1" applyProtection="1">
      <alignment horizontal="center" vertical="center"/>
      <protection locked="0"/>
    </xf>
    <xf numFmtId="0" fontId="35" fillId="0" borderId="92" xfId="0" applyFont="1" applyFill="1" applyBorder="1" applyAlignment="1" applyProtection="1">
      <alignment horizontal="center" vertical="center" textRotation="90" wrapText="1"/>
      <protection locked="0"/>
    </xf>
    <xf numFmtId="0" fontId="35" fillId="0" borderId="93" xfId="0" applyFont="1" applyFill="1" applyBorder="1" applyAlignment="1" applyProtection="1">
      <alignment horizontal="center" vertical="center" textRotation="90" wrapText="1"/>
      <protection locked="0"/>
    </xf>
    <xf numFmtId="49" fontId="18" fillId="0" borderId="94" xfId="0" applyNumberFormat="1" applyFont="1" applyFill="1" applyBorder="1" applyAlignment="1" applyProtection="1">
      <alignment horizontal="center" vertical="center" wrapText="1"/>
      <protection locked="0"/>
    </xf>
    <xf numFmtId="0" fontId="17" fillId="0" borderId="95" xfId="0" applyNumberFormat="1" applyFont="1" applyFill="1" applyBorder="1" applyAlignment="1" applyProtection="1">
      <alignment horizontal="center" vertical="center" wrapText="1"/>
      <protection locked="0"/>
    </xf>
    <xf numFmtId="0" fontId="17" fillId="0" borderId="16" xfId="0" applyNumberFormat="1" applyFont="1" applyFill="1" applyBorder="1" applyAlignment="1" applyProtection="1">
      <alignment horizontal="center" vertical="center" wrapText="1"/>
      <protection locked="0"/>
    </xf>
    <xf numFmtId="49" fontId="18" fillId="0" borderId="96" xfId="0" applyNumberFormat="1" applyFont="1" applyFill="1" applyBorder="1" applyAlignment="1" applyProtection="1">
      <alignment horizontal="center" vertical="center" wrapText="1"/>
      <protection locked="0"/>
    </xf>
    <xf numFmtId="0" fontId="17" fillId="0" borderId="18" xfId="0" applyNumberFormat="1" applyFont="1" applyFill="1" applyBorder="1" applyAlignment="1" applyProtection="1">
      <alignment horizontal="center" vertical="center" wrapText="1"/>
      <protection locked="0"/>
    </xf>
    <xf numFmtId="0" fontId="17" fillId="0" borderId="97" xfId="0" applyFont="1" applyFill="1" applyBorder="1" applyAlignment="1" applyProtection="1">
      <alignment horizontal="center" vertical="center" wrapText="1"/>
      <protection locked="0"/>
    </xf>
    <xf numFmtId="0" fontId="17" fillId="0" borderId="98" xfId="0" applyNumberFormat="1" applyFont="1" applyFill="1" applyBorder="1" applyAlignment="1" applyProtection="1">
      <alignment horizontal="center" vertical="center" wrapText="1"/>
      <protection locked="0"/>
    </xf>
    <xf numFmtId="0" fontId="17" fillId="0" borderId="19" xfId="0" applyNumberFormat="1" applyFont="1" applyFill="1" applyBorder="1" applyAlignment="1" applyProtection="1">
      <alignment horizontal="center" vertical="center" wrapText="1"/>
      <protection locked="0"/>
    </xf>
    <xf numFmtId="0" fontId="18" fillId="0" borderId="92" xfId="0" applyNumberFormat="1" applyFont="1" applyFill="1" applyBorder="1" applyAlignment="1" applyProtection="1">
      <alignment horizontal="center" vertical="center"/>
    </xf>
    <xf numFmtId="0" fontId="18" fillId="0" borderId="93" xfId="0" applyNumberFormat="1" applyFont="1" applyFill="1" applyBorder="1" applyAlignment="1" applyProtection="1">
      <alignment horizontal="center" vertical="center"/>
    </xf>
    <xf numFmtId="0" fontId="34" fillId="0" borderId="34" xfId="0" applyFont="1" applyFill="1" applyBorder="1" applyAlignment="1" applyProtection="1">
      <alignment horizontal="center" vertical="center" wrapText="1"/>
      <protection locked="0"/>
    </xf>
    <xf numFmtId="0" fontId="34" fillId="0" borderId="71" xfId="0" applyFont="1" applyFill="1" applyBorder="1" applyAlignment="1" applyProtection="1">
      <alignment horizontal="center" vertical="center" wrapText="1"/>
    </xf>
    <xf numFmtId="0" fontId="34" fillId="0" borderId="25" xfId="0" applyFont="1" applyFill="1" applyBorder="1" applyAlignment="1" applyProtection="1">
      <alignment horizontal="center" vertical="center" wrapText="1"/>
      <protection locked="0"/>
    </xf>
    <xf numFmtId="0" fontId="34" fillId="0" borderId="65" xfId="0" applyFont="1" applyFill="1" applyBorder="1" applyAlignment="1" applyProtection="1">
      <alignment horizontal="center" vertical="center" wrapText="1"/>
      <protection locked="0"/>
    </xf>
    <xf numFmtId="0" fontId="18" fillId="0" borderId="99" xfId="0" applyFont="1" applyFill="1" applyBorder="1" applyAlignment="1" applyProtection="1">
      <alignment horizontal="center" vertical="center" wrapText="1"/>
    </xf>
    <xf numFmtId="0" fontId="17" fillId="0" borderId="100" xfId="0" applyFont="1" applyFill="1" applyBorder="1" applyAlignment="1" applyProtection="1">
      <alignment horizontal="center" vertical="center" textRotation="90" wrapText="1"/>
      <protection locked="0"/>
    </xf>
    <xf numFmtId="0" fontId="17" fillId="0" borderId="101" xfId="0" applyFont="1" applyFill="1" applyBorder="1" applyAlignment="1" applyProtection="1">
      <alignment horizontal="center" vertical="center" textRotation="90" wrapText="1"/>
      <protection locked="0"/>
    </xf>
    <xf numFmtId="0" fontId="17" fillId="0" borderId="102" xfId="0" applyFont="1" applyFill="1" applyBorder="1" applyAlignment="1" applyProtection="1">
      <alignment horizontal="center" vertical="center" textRotation="90" wrapText="1"/>
      <protection locked="0"/>
    </xf>
    <xf numFmtId="0" fontId="18" fillId="0" borderId="103" xfId="0" applyNumberFormat="1" applyFont="1" applyFill="1" applyBorder="1" applyAlignment="1" applyProtection="1">
      <alignment horizontal="center" vertical="center" wrapText="1"/>
    </xf>
    <xf numFmtId="0" fontId="18" fillId="0" borderId="101" xfId="0" applyNumberFormat="1" applyFont="1" applyFill="1" applyBorder="1" applyAlignment="1" applyProtection="1">
      <alignment horizontal="center" vertical="center" wrapText="1"/>
    </xf>
    <xf numFmtId="0" fontId="18" fillId="0" borderId="102" xfId="0" applyNumberFormat="1" applyFont="1" applyFill="1" applyBorder="1" applyAlignment="1" applyProtection="1">
      <alignment horizontal="center" vertical="center" wrapText="1"/>
    </xf>
    <xf numFmtId="0" fontId="18" fillId="0" borderId="104" xfId="0" applyNumberFormat="1" applyFont="1" applyFill="1" applyBorder="1" applyAlignment="1" applyProtection="1">
      <alignment horizontal="center" vertical="center" wrapText="1"/>
    </xf>
    <xf numFmtId="0" fontId="19" fillId="0" borderId="48" xfId="0" applyFont="1" applyFill="1" applyBorder="1" applyAlignment="1" applyProtection="1">
      <alignment horizontal="center" vertical="center"/>
      <protection locked="0"/>
    </xf>
    <xf numFmtId="0" fontId="4" fillId="0" borderId="22" xfId="0" applyFont="1" applyFill="1" applyBorder="1" applyAlignment="1" applyProtection="1">
      <alignment horizontal="center" vertical="center" textRotation="90"/>
      <protection locked="0"/>
    </xf>
    <xf numFmtId="0" fontId="4" fillId="0" borderId="21" xfId="0" applyFont="1" applyFill="1" applyBorder="1" applyAlignment="1" applyProtection="1">
      <alignment horizontal="center" vertical="center" textRotation="90"/>
      <protection locked="0"/>
    </xf>
    <xf numFmtId="0" fontId="4" fillId="0" borderId="105" xfId="0" applyFont="1" applyFill="1" applyBorder="1" applyAlignment="1" applyProtection="1">
      <alignment horizontal="center" vertical="center" textRotation="90" wrapText="1"/>
      <protection locked="0"/>
    </xf>
    <xf numFmtId="0" fontId="4" fillId="0" borderId="25" xfId="0" applyFont="1" applyFill="1" applyBorder="1" applyAlignment="1" applyProtection="1">
      <alignment horizontal="center" vertical="center" textRotation="90"/>
      <protection locked="0"/>
    </xf>
    <xf numFmtId="0" fontId="4" fillId="0" borderId="24" xfId="0" applyFont="1" applyFill="1" applyBorder="1" applyAlignment="1" applyProtection="1">
      <alignment horizontal="center" vertical="center" textRotation="90"/>
      <protection locked="0"/>
    </xf>
    <xf numFmtId="0" fontId="36" fillId="0" borderId="106" xfId="0" applyFont="1" applyBorder="1" applyAlignment="1">
      <alignment horizontal="center" vertical="center" textRotation="90" wrapText="1"/>
    </xf>
    <xf numFmtId="0" fontId="4" fillId="0" borderId="76" xfId="0" applyFont="1" applyFill="1" applyBorder="1" applyAlignment="1" applyProtection="1">
      <alignment horizontal="center" vertical="center" textRotation="90"/>
      <protection locked="0"/>
    </xf>
    <xf numFmtId="0" fontId="4" fillId="0" borderId="78" xfId="0" applyFont="1" applyFill="1" applyBorder="1" applyAlignment="1" applyProtection="1">
      <alignment horizontal="center" vertical="center" textRotation="90"/>
      <protection locked="0"/>
    </xf>
    <xf numFmtId="0" fontId="4" fillId="0" borderId="27" xfId="0" applyFont="1" applyFill="1" applyBorder="1" applyAlignment="1" applyProtection="1">
      <alignment horizontal="center" vertical="center" textRotation="90"/>
      <protection locked="0"/>
    </xf>
    <xf numFmtId="0" fontId="4" fillId="0" borderId="70" xfId="0" applyFont="1" applyFill="1" applyBorder="1" applyAlignment="1" applyProtection="1">
      <alignment horizontal="left" vertical="center" wrapText="1"/>
      <protection locked="0"/>
    </xf>
    <xf numFmtId="0" fontId="4" fillId="0" borderId="32" xfId="0" applyFont="1" applyFill="1" applyBorder="1" applyAlignment="1" applyProtection="1">
      <alignment horizontal="left" vertical="center" wrapText="1"/>
      <protection locked="0"/>
    </xf>
    <xf numFmtId="0" fontId="4" fillId="0" borderId="31" xfId="0" applyFont="1" applyFill="1" applyBorder="1" applyAlignment="1" applyProtection="1">
      <alignment horizontal="left" vertical="center" wrapText="1"/>
      <protection locked="0"/>
    </xf>
    <xf numFmtId="0" fontId="17" fillId="0" borderId="107" xfId="0" applyFont="1" applyFill="1" applyBorder="1" applyAlignment="1" applyProtection="1">
      <alignment horizontal="left" vertical="center"/>
      <protection locked="0"/>
    </xf>
    <xf numFmtId="0" fontId="4" fillId="0" borderId="73" xfId="0" applyFont="1" applyFill="1" applyBorder="1" applyAlignment="1" applyProtection="1">
      <alignment horizontal="left" vertical="center" wrapText="1"/>
      <protection locked="0"/>
    </xf>
    <xf numFmtId="0" fontId="4" fillId="0" borderId="35" xfId="0" applyFont="1" applyFill="1" applyBorder="1" applyAlignment="1" applyProtection="1">
      <alignment horizontal="left" vertical="center" wrapText="1"/>
      <protection locked="0"/>
    </xf>
    <xf numFmtId="0" fontId="4" fillId="0" borderId="34" xfId="0" applyFont="1" applyFill="1" applyBorder="1" applyAlignment="1" applyProtection="1">
      <alignment horizontal="left" vertical="center" wrapText="1"/>
      <protection locked="0"/>
    </xf>
    <xf numFmtId="0" fontId="17" fillId="0" borderId="108" xfId="0" applyFont="1" applyFill="1" applyBorder="1" applyAlignment="1" applyProtection="1">
      <alignment horizontal="left" vertical="center"/>
      <protection locked="0"/>
    </xf>
    <xf numFmtId="0" fontId="4" fillId="0" borderId="51" xfId="0" applyFont="1" applyFill="1" applyBorder="1" applyAlignment="1" applyProtection="1">
      <alignment horizontal="left" vertical="center" wrapText="1"/>
      <protection locked="0"/>
    </xf>
    <xf numFmtId="0" fontId="4" fillId="0" borderId="25" xfId="0" applyFont="1" applyFill="1" applyBorder="1" applyAlignment="1" applyProtection="1">
      <alignment horizontal="left" vertical="center" wrapText="1"/>
      <protection locked="0"/>
    </xf>
    <xf numFmtId="0" fontId="4" fillId="0" borderId="24" xfId="0" applyFont="1" applyFill="1" applyBorder="1" applyAlignment="1" applyProtection="1">
      <alignment horizontal="left" vertical="center" wrapText="1"/>
      <protection locked="0"/>
    </xf>
    <xf numFmtId="0" fontId="17" fillId="0" borderId="109" xfId="0" applyFont="1" applyFill="1" applyBorder="1" applyAlignment="1" applyProtection="1">
      <alignment horizontal="left" vertical="center"/>
      <protection locked="0"/>
    </xf>
    <xf numFmtId="0" fontId="34" fillId="0" borderId="50" xfId="0" applyFont="1" applyFill="1" applyBorder="1" applyAlignment="1" applyProtection="1">
      <alignment horizontal="center" vertical="center" wrapText="1"/>
      <protection locked="0"/>
    </xf>
    <xf numFmtId="0" fontId="6" fillId="0" borderId="0" xfId="0" applyFont="1" applyFill="1" applyProtection="1">
      <protection locked="0"/>
    </xf>
    <xf numFmtId="0" fontId="4" fillId="0" borderId="36" xfId="0" applyFont="1" applyFill="1" applyBorder="1" applyAlignment="1" applyProtection="1">
      <alignment horizontal="left" vertical="center" wrapText="1"/>
      <protection locked="0"/>
    </xf>
    <xf numFmtId="0" fontId="4" fillId="0" borderId="38" xfId="0" applyFont="1" applyFill="1" applyBorder="1" applyAlignment="1" applyProtection="1">
      <alignment horizontal="left" vertical="center" wrapText="1"/>
      <protection locked="0"/>
    </xf>
    <xf numFmtId="0" fontId="17" fillId="0" borderId="109" xfId="0" applyFont="1" applyFill="1" applyBorder="1" applyAlignment="1" applyProtection="1">
      <alignment horizontal="left" vertical="center" wrapText="1"/>
      <protection locked="0"/>
    </xf>
    <xf numFmtId="0" fontId="4" fillId="0" borderId="39" xfId="0" applyFont="1" applyFill="1" applyBorder="1" applyAlignment="1" applyProtection="1">
      <alignment horizontal="left" vertical="center" wrapText="1"/>
      <protection locked="0"/>
    </xf>
    <xf numFmtId="0" fontId="4" fillId="0" borderId="41" xfId="0" applyFont="1" applyFill="1" applyBorder="1" applyAlignment="1" applyProtection="1">
      <alignment horizontal="left" vertical="center" wrapText="1"/>
      <protection locked="0"/>
    </xf>
    <xf numFmtId="0" fontId="17" fillId="0" borderId="110" xfId="0" applyFont="1" applyFill="1" applyBorder="1" applyAlignment="1" applyProtection="1">
      <alignment horizontal="left" vertical="center"/>
      <protection locked="0"/>
    </xf>
    <xf numFmtId="0" fontId="4" fillId="0" borderId="42" xfId="0" applyFon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protection locked="0"/>
    </xf>
    <xf numFmtId="0" fontId="15" fillId="0" borderId="106" xfId="0" applyFont="1" applyBorder="1" applyAlignment="1">
      <alignment horizontal="left" vertical="center"/>
    </xf>
    <xf numFmtId="0" fontId="4" fillId="0" borderId="44" xfId="0" applyFont="1" applyFill="1" applyBorder="1" applyAlignment="1" applyProtection="1">
      <alignment horizontal="left" vertical="center" wrapText="1"/>
      <protection locked="0"/>
    </xf>
    <xf numFmtId="0" fontId="4" fillId="0" borderId="45" xfId="0" applyFont="1" applyFill="1" applyBorder="1" applyAlignment="1" applyProtection="1">
      <alignment horizontal="left" vertical="center" wrapText="1"/>
      <protection locked="0"/>
    </xf>
    <xf numFmtId="0" fontId="15" fillId="0" borderId="108" xfId="0" applyFont="1" applyBorder="1" applyAlignment="1">
      <alignment horizontal="left" vertical="center"/>
    </xf>
    <xf numFmtId="0" fontId="17" fillId="0" borderId="106" xfId="0" applyFont="1" applyFill="1" applyBorder="1" applyAlignment="1" applyProtection="1">
      <alignment horizontal="left" vertical="center"/>
      <protection locked="0"/>
    </xf>
    <xf numFmtId="0" fontId="18" fillId="0" borderId="58" xfId="0" applyFont="1" applyFill="1" applyBorder="1" applyAlignment="1" applyProtection="1">
      <alignment horizontal="center" vertical="center" wrapText="1"/>
      <protection locked="0"/>
    </xf>
    <xf numFmtId="0" fontId="20" fillId="0" borderId="23" xfId="0" applyFont="1" applyFill="1" applyBorder="1" applyAlignment="1" applyProtection="1">
      <alignment horizontal="left" vertical="center"/>
      <protection locked="0"/>
    </xf>
    <xf numFmtId="0" fontId="20" fillId="0" borderId="25" xfId="0" applyFont="1" applyFill="1" applyBorder="1" applyAlignment="1" applyProtection="1">
      <alignment horizontal="left" vertical="center"/>
      <protection locked="0"/>
    </xf>
    <xf numFmtId="49" fontId="4" fillId="0" borderId="36" xfId="0" applyNumberFormat="1" applyFont="1" applyFill="1" applyBorder="1" applyAlignment="1" applyProtection="1">
      <alignment horizontal="center" vertical="center"/>
      <protection locked="0"/>
    </xf>
    <xf numFmtId="49" fontId="4" fillId="0" borderId="37" xfId="0" applyNumberFormat="1" applyFont="1" applyFill="1" applyBorder="1" applyAlignment="1" applyProtection="1">
      <alignment horizontal="center" vertical="center"/>
      <protection locked="0"/>
    </xf>
    <xf numFmtId="0" fontId="4" fillId="0" borderId="28" xfId="0" applyFont="1" applyFill="1" applyBorder="1" applyAlignment="1" applyProtection="1">
      <alignment horizontal="center" vertical="center"/>
      <protection locked="0"/>
    </xf>
    <xf numFmtId="0" fontId="4" fillId="0" borderId="54" xfId="0" applyFont="1" applyFill="1" applyBorder="1" applyAlignment="1" applyProtection="1">
      <alignment horizontal="center" vertical="center"/>
      <protection locked="0"/>
    </xf>
    <xf numFmtId="0" fontId="20" fillId="0" borderId="36" xfId="0" applyFont="1" applyFill="1" applyBorder="1" applyAlignment="1" applyProtection="1">
      <alignment horizontal="left" vertical="center" wrapText="1"/>
      <protection locked="0"/>
    </xf>
    <xf numFmtId="0" fontId="20" fillId="0" borderId="38" xfId="0" applyFont="1" applyFill="1" applyBorder="1" applyAlignment="1" applyProtection="1">
      <alignment horizontal="left" vertical="center" wrapText="1"/>
      <protection locked="0"/>
    </xf>
    <xf numFmtId="49" fontId="4" fillId="2" borderId="36" xfId="0" applyNumberFormat="1" applyFont="1" applyFill="1" applyBorder="1" applyAlignment="1" applyProtection="1">
      <alignment horizontal="center" vertical="center"/>
      <protection locked="0"/>
    </xf>
    <xf numFmtId="49" fontId="4" fillId="2" borderId="37" xfId="0" applyNumberFormat="1" applyFont="1" applyFill="1" applyBorder="1" applyAlignment="1" applyProtection="1">
      <alignment horizontal="center" vertical="center"/>
      <protection locked="0"/>
    </xf>
    <xf numFmtId="49" fontId="4" fillId="2" borderId="23" xfId="0" applyNumberFormat="1" applyFont="1" applyFill="1" applyBorder="1" applyAlignment="1" applyProtection="1">
      <alignment horizontal="center" vertical="center"/>
      <protection locked="0"/>
    </xf>
    <xf numFmtId="49" fontId="4" fillId="2" borderId="24" xfId="0" applyNumberFormat="1" applyFont="1" applyFill="1" applyBorder="1" applyAlignment="1" applyProtection="1">
      <alignment horizontal="center" vertical="center"/>
      <protection locked="0"/>
    </xf>
    <xf numFmtId="0" fontId="14" fillId="0" borderId="23" xfId="0" applyFont="1" applyFill="1" applyBorder="1" applyAlignment="1" applyProtection="1">
      <alignment horizontal="left" vertical="center"/>
      <protection locked="0"/>
    </xf>
    <xf numFmtId="0" fontId="14" fillId="0" borderId="25" xfId="0" applyFont="1" applyFill="1" applyBorder="1" applyAlignment="1" applyProtection="1">
      <alignment horizontal="left" vertical="center"/>
      <protection locked="0"/>
    </xf>
    <xf numFmtId="0" fontId="14" fillId="2" borderId="23" xfId="0" applyFont="1" applyFill="1" applyBorder="1" applyAlignment="1" applyProtection="1">
      <alignment horizontal="left" vertical="center" wrapText="1"/>
      <protection locked="0"/>
    </xf>
    <xf numFmtId="0" fontId="14" fillId="2" borderId="25" xfId="0" applyFont="1" applyFill="1" applyBorder="1" applyAlignment="1" applyProtection="1">
      <alignment horizontal="left" vertical="center" wrapText="1"/>
      <protection locked="0"/>
    </xf>
    <xf numFmtId="49" fontId="4" fillId="0" borderId="111" xfId="0" applyNumberFormat="1" applyFont="1" applyFill="1" applyBorder="1" applyAlignment="1" applyProtection="1">
      <alignment horizontal="center" vertical="center"/>
      <protection locked="0"/>
    </xf>
    <xf numFmtId="49" fontId="4" fillId="0" borderId="112" xfId="0" applyNumberFormat="1" applyFont="1" applyFill="1" applyBorder="1" applyAlignment="1" applyProtection="1">
      <alignment horizontal="center" vertical="center"/>
      <protection locked="0"/>
    </xf>
    <xf numFmtId="0" fontId="14" fillId="2" borderId="28" xfId="0" applyFont="1" applyFill="1" applyBorder="1" applyAlignment="1" applyProtection="1">
      <alignment horizontal="left" vertical="center" wrapText="1"/>
      <protection locked="0"/>
    </xf>
    <xf numFmtId="0" fontId="14" fillId="2" borderId="29" xfId="0" applyFont="1" applyFill="1" applyBorder="1" applyAlignment="1" applyProtection="1">
      <alignment horizontal="left" vertical="center" wrapText="1"/>
      <protection locked="0"/>
    </xf>
    <xf numFmtId="0" fontId="20" fillId="0" borderId="50" xfId="0" applyFont="1" applyFill="1" applyBorder="1" applyAlignment="1" applyProtection="1">
      <alignment horizontal="left" vertical="center"/>
      <protection locked="0"/>
    </xf>
    <xf numFmtId="1" fontId="4" fillId="0" borderId="36" xfId="0" applyNumberFormat="1" applyFont="1" applyFill="1" applyBorder="1" applyAlignment="1" applyProtection="1">
      <alignment horizontal="center" vertical="center" wrapText="1"/>
    </xf>
    <xf numFmtId="1" fontId="4" fillId="0" borderId="38" xfId="0" applyNumberFormat="1" applyFont="1" applyFill="1" applyBorder="1" applyAlignment="1" applyProtection="1">
      <alignment horizontal="center" vertical="center" wrapText="1"/>
    </xf>
    <xf numFmtId="1" fontId="4" fillId="0" borderId="113" xfId="0" applyNumberFormat="1" applyFont="1" applyFill="1" applyBorder="1" applyAlignment="1" applyProtection="1">
      <alignment horizontal="center" vertical="center" wrapText="1"/>
    </xf>
    <xf numFmtId="0" fontId="20" fillId="0" borderId="37" xfId="0" applyFont="1" applyFill="1" applyBorder="1" applyAlignment="1" applyProtection="1">
      <alignment horizontal="left" vertical="center" wrapText="1"/>
      <protection locked="0"/>
    </xf>
    <xf numFmtId="1" fontId="3" fillId="0" borderId="36" xfId="0" applyNumberFormat="1" applyFont="1" applyFill="1" applyBorder="1" applyAlignment="1" applyProtection="1">
      <alignment horizontal="center" vertical="center" wrapText="1"/>
    </xf>
    <xf numFmtId="1" fontId="3" fillId="0" borderId="38" xfId="0" applyNumberFormat="1" applyFont="1" applyFill="1" applyBorder="1" applyAlignment="1" applyProtection="1">
      <alignment horizontal="center" vertical="center" wrapText="1"/>
    </xf>
    <xf numFmtId="0" fontId="3" fillId="0" borderId="36" xfId="0" applyFont="1" applyFill="1" applyBorder="1" applyAlignment="1" applyProtection="1">
      <alignment horizontal="center" vertical="center"/>
      <protection locked="0"/>
    </xf>
    <xf numFmtId="0" fontId="3" fillId="0" borderId="37" xfId="0" applyFont="1" applyFill="1" applyBorder="1" applyAlignment="1" applyProtection="1">
      <alignment horizontal="center" vertical="center"/>
      <protection locked="0"/>
    </xf>
    <xf numFmtId="0" fontId="4" fillId="0" borderId="38" xfId="0" applyFont="1" applyFill="1" applyBorder="1" applyAlignment="1" applyProtection="1">
      <alignment vertical="center"/>
      <protection locked="0"/>
    </xf>
    <xf numFmtId="0" fontId="4" fillId="0" borderId="23" xfId="0" applyFont="1" applyFill="1" applyBorder="1" applyAlignment="1" applyProtection="1">
      <alignment horizontal="center" vertical="center" wrapText="1"/>
      <protection locked="0"/>
    </xf>
    <xf numFmtId="0" fontId="14" fillId="0" borderId="50" xfId="0" applyFont="1" applyFill="1" applyBorder="1" applyAlignment="1" applyProtection="1">
      <alignment horizontal="left" vertical="center"/>
      <protection locked="0"/>
    </xf>
    <xf numFmtId="0" fontId="14" fillId="2" borderId="50" xfId="0" applyFont="1" applyFill="1" applyBorder="1" applyAlignment="1" applyProtection="1">
      <alignment horizontal="left" vertical="center" wrapText="1"/>
      <protection locked="0"/>
    </xf>
    <xf numFmtId="0" fontId="14" fillId="2" borderId="52" xfId="0" applyFont="1" applyFill="1" applyBorder="1" applyAlignment="1" applyProtection="1">
      <alignment horizontal="left" vertical="center" wrapText="1"/>
      <protection locked="0"/>
    </xf>
    <xf numFmtId="0" fontId="4" fillId="2" borderId="111" xfId="0" applyFont="1" applyFill="1" applyBorder="1" applyAlignment="1" applyProtection="1">
      <alignment vertical="center"/>
      <protection locked="0"/>
    </xf>
    <xf numFmtId="0" fontId="4" fillId="2" borderId="112" xfId="0" applyFont="1" applyFill="1" applyBorder="1" applyAlignment="1" applyProtection="1">
      <alignment vertical="center"/>
      <protection locked="0"/>
    </xf>
    <xf numFmtId="0" fontId="4" fillId="2" borderId="114" xfId="0" applyFont="1" applyFill="1" applyBorder="1" applyAlignment="1" applyProtection="1">
      <alignment vertical="center"/>
      <protection locked="0"/>
    </xf>
    <xf numFmtId="0" fontId="4" fillId="2" borderId="28" xfId="0" applyFont="1" applyFill="1" applyBorder="1" applyAlignment="1" applyProtection="1">
      <alignment horizontal="center" vertical="center" wrapText="1"/>
      <protection locked="0"/>
    </xf>
    <xf numFmtId="0" fontId="4" fillId="2" borderId="54" xfId="0" applyFont="1" applyFill="1" applyBorder="1" applyAlignment="1" applyProtection="1">
      <alignment horizontal="center" vertical="center" wrapText="1"/>
      <protection locked="0"/>
    </xf>
    <xf numFmtId="0" fontId="4" fillId="0" borderId="74" xfId="0" applyFont="1" applyFill="1" applyBorder="1" applyAlignment="1" applyProtection="1">
      <alignment horizontal="center" vertical="center" wrapText="1"/>
    </xf>
    <xf numFmtId="0" fontId="4" fillId="0" borderId="113" xfId="0" applyFont="1" applyFill="1" applyBorder="1" applyAlignment="1" applyProtection="1">
      <alignment horizontal="center" vertical="center" wrapText="1"/>
    </xf>
    <xf numFmtId="0" fontId="4" fillId="0" borderId="38" xfId="0" applyFont="1" applyFill="1" applyBorder="1" applyAlignment="1" applyProtection="1">
      <alignment horizontal="center" vertical="center" wrapText="1"/>
      <protection locked="0"/>
    </xf>
    <xf numFmtId="0" fontId="3" fillId="0" borderId="74" xfId="0" applyFont="1" applyFill="1" applyBorder="1" applyAlignment="1" applyProtection="1">
      <alignment horizontal="center" vertical="center" wrapText="1"/>
    </xf>
    <xf numFmtId="0" fontId="3" fillId="0" borderId="113" xfId="0" applyFont="1" applyFill="1" applyBorder="1" applyAlignment="1" applyProtection="1">
      <alignment horizontal="center" vertical="center" wrapText="1"/>
    </xf>
    <xf numFmtId="0" fontId="3" fillId="0" borderId="38" xfId="0" applyFont="1" applyFill="1" applyBorder="1" applyAlignment="1" applyProtection="1">
      <alignment horizontal="center" vertical="center" wrapText="1"/>
      <protection locked="0"/>
    </xf>
    <xf numFmtId="0" fontId="3" fillId="0" borderId="51" xfId="0" applyFont="1" applyFill="1" applyBorder="1" applyAlignment="1" applyProtection="1">
      <alignment horizontal="center" vertical="center" wrapText="1"/>
      <protection locked="0"/>
    </xf>
    <xf numFmtId="0" fontId="4" fillId="0" borderId="74" xfId="0" applyFont="1" applyFill="1" applyBorder="1" applyAlignment="1" applyProtection="1">
      <alignment vertical="center"/>
      <protection locked="0"/>
    </xf>
    <xf numFmtId="0" fontId="4" fillId="0" borderId="113" xfId="0" applyFont="1" applyFill="1" applyBorder="1" applyAlignment="1" applyProtection="1">
      <alignment vertical="center"/>
      <protection locked="0"/>
    </xf>
    <xf numFmtId="0" fontId="4" fillId="0" borderId="51" xfId="0" applyFont="1" applyFill="1" applyBorder="1" applyAlignment="1" applyProtection="1">
      <alignment vertical="center"/>
      <protection locked="0"/>
    </xf>
    <xf numFmtId="0" fontId="4" fillId="0" borderId="24" xfId="0" applyFont="1" applyFill="1" applyBorder="1" applyAlignment="1" applyProtection="1">
      <alignment vertical="center"/>
      <protection locked="0"/>
    </xf>
    <xf numFmtId="0" fontId="4" fillId="0" borderId="64" xfId="0" applyFont="1" applyFill="1" applyBorder="1" applyAlignment="1" applyProtection="1">
      <alignment horizontal="center" vertical="center" wrapText="1"/>
      <protection locked="0"/>
    </xf>
    <xf numFmtId="0" fontId="4" fillId="0" borderId="65" xfId="0" applyFont="1" applyFill="1" applyBorder="1" applyAlignment="1" applyProtection="1">
      <alignment horizontal="center" vertical="center" wrapText="1"/>
      <protection locked="0"/>
    </xf>
    <xf numFmtId="0" fontId="4" fillId="0" borderId="74" xfId="0" applyFont="1" applyFill="1" applyBorder="1" applyAlignment="1" applyProtection="1">
      <alignment horizontal="center" vertical="center"/>
      <protection locked="0"/>
    </xf>
    <xf numFmtId="0" fontId="4" fillId="0" borderId="113" xfId="0" applyFont="1" applyFill="1" applyBorder="1" applyAlignment="1" applyProtection="1">
      <alignment horizontal="center" vertical="center"/>
      <protection locked="0"/>
    </xf>
    <xf numFmtId="0" fontId="4" fillId="2" borderId="66" xfId="0" applyFont="1" applyFill="1" applyBorder="1" applyAlignment="1" applyProtection="1">
      <alignment horizontal="center" vertical="center" wrapText="1"/>
      <protection locked="0"/>
    </xf>
    <xf numFmtId="0" fontId="4" fillId="2" borderId="67" xfId="0" applyFont="1" applyFill="1" applyBorder="1" applyAlignment="1" applyProtection="1">
      <alignment horizontal="center" vertical="center" wrapText="1"/>
      <protection locked="0"/>
    </xf>
    <xf numFmtId="0" fontId="4" fillId="2" borderId="53" xfId="0" applyFont="1" applyFill="1" applyBorder="1" applyAlignment="1" applyProtection="1">
      <alignment horizontal="center" vertical="center" wrapText="1"/>
      <protection locked="0"/>
    </xf>
    <xf numFmtId="0" fontId="4" fillId="2" borderId="29" xfId="0" applyFont="1" applyFill="1" applyBorder="1" applyAlignment="1" applyProtection="1">
      <alignment horizontal="center" vertical="center" wrapText="1"/>
      <protection locked="0"/>
    </xf>
    <xf numFmtId="0" fontId="4" fillId="0" borderId="37" xfId="0" applyFont="1" applyFill="1" applyBorder="1" applyAlignment="1" applyProtection="1">
      <alignment horizontal="center" vertical="center" wrapText="1"/>
      <protection locked="0"/>
    </xf>
    <xf numFmtId="0" fontId="18" fillId="0" borderId="23" xfId="0" applyFont="1" applyFill="1" applyBorder="1" applyAlignment="1" applyProtection="1">
      <alignment horizontal="center" vertical="center" wrapText="1"/>
    </xf>
    <xf numFmtId="0" fontId="18" fillId="0" borderId="25" xfId="0" applyFont="1" applyFill="1" applyBorder="1" applyAlignment="1" applyProtection="1">
      <alignment horizontal="center" vertical="center" wrapText="1"/>
      <protection locked="0"/>
    </xf>
    <xf numFmtId="0" fontId="18" fillId="0" borderId="64" xfId="0" applyFont="1" applyFill="1" applyBorder="1" applyAlignment="1" applyProtection="1">
      <alignment horizontal="center" vertical="center" wrapText="1"/>
    </xf>
    <xf numFmtId="0" fontId="18" fillId="0" borderId="51" xfId="0" applyFont="1" applyFill="1" applyBorder="1" applyAlignment="1" applyProtection="1">
      <alignment horizontal="center" vertical="center" wrapText="1"/>
      <protection locked="0"/>
    </xf>
    <xf numFmtId="0" fontId="18" fillId="0" borderId="24" xfId="0" applyFont="1" applyFill="1" applyBorder="1" applyAlignment="1" applyProtection="1">
      <alignment horizontal="center" vertical="center" wrapText="1"/>
      <protection locked="0"/>
    </xf>
    <xf numFmtId="0" fontId="18" fillId="0" borderId="64" xfId="0" applyFont="1" applyFill="1" applyBorder="1" applyAlignment="1" applyProtection="1">
      <alignment horizontal="center" vertical="center" wrapText="1"/>
      <protection locked="0"/>
    </xf>
    <xf numFmtId="0" fontId="4" fillId="2" borderId="52" xfId="0" applyFont="1" applyFill="1" applyBorder="1" applyAlignment="1" applyProtection="1">
      <alignment horizontal="center" vertical="center" wrapText="1"/>
      <protection locked="0"/>
    </xf>
    <xf numFmtId="0" fontId="17" fillId="2" borderId="53" xfId="0" applyFont="1" applyFill="1" applyBorder="1" applyAlignment="1" applyProtection="1">
      <alignment horizontal="center" vertical="center" wrapText="1"/>
      <protection locked="0"/>
    </xf>
    <xf numFmtId="0" fontId="17" fillId="2" borderId="29" xfId="0" applyFont="1" applyFill="1" applyBorder="1" applyAlignment="1" applyProtection="1">
      <alignment horizontal="center" vertical="center" wrapText="1"/>
      <protection locked="0"/>
    </xf>
    <xf numFmtId="0" fontId="17" fillId="2" borderId="54" xfId="0" applyFont="1" applyFill="1" applyBorder="1" applyAlignment="1" applyProtection="1">
      <alignment horizontal="center" vertical="center" wrapText="1"/>
      <protection locked="0"/>
    </xf>
    <xf numFmtId="0" fontId="17" fillId="2" borderId="66" xfId="0" applyFont="1" applyFill="1" applyBorder="1" applyAlignment="1" applyProtection="1">
      <alignment horizontal="center" vertical="center" wrapText="1"/>
      <protection locked="0"/>
    </xf>
    <xf numFmtId="0" fontId="17" fillId="0" borderId="23"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xf>
    <xf numFmtId="0" fontId="18" fillId="0" borderId="51" xfId="0" applyFont="1" applyFill="1" applyBorder="1" applyAlignment="1" applyProtection="1">
      <alignment horizontal="center" vertical="center" wrapText="1"/>
    </xf>
    <xf numFmtId="0" fontId="18" fillId="0" borderId="38" xfId="0" applyFont="1" applyFill="1" applyBorder="1" applyAlignment="1" applyProtection="1">
      <alignment horizontal="center" vertical="center" wrapText="1"/>
    </xf>
    <xf numFmtId="0" fontId="18" fillId="0" borderId="23" xfId="0" applyFont="1" applyFill="1" applyBorder="1" applyAlignment="1" applyProtection="1">
      <alignment horizontal="center" vertical="center" wrapText="1"/>
      <protection locked="0"/>
    </xf>
    <xf numFmtId="0" fontId="18" fillId="0" borderId="65" xfId="0" applyFont="1" applyFill="1" applyBorder="1" applyAlignment="1" applyProtection="1">
      <alignment horizontal="center" vertical="center" wrapText="1"/>
      <protection locked="0"/>
    </xf>
    <xf numFmtId="0" fontId="18" fillId="0" borderId="50" xfId="0" applyFont="1" applyFill="1" applyBorder="1" applyAlignment="1" applyProtection="1">
      <alignment horizontal="center" vertical="center" wrapText="1"/>
      <protection locked="0"/>
    </xf>
    <xf numFmtId="0" fontId="17" fillId="2" borderId="28" xfId="0" applyFont="1" applyFill="1" applyBorder="1" applyAlignment="1" applyProtection="1">
      <alignment horizontal="center" vertical="center" wrapText="1"/>
      <protection locked="0"/>
    </xf>
    <xf numFmtId="0" fontId="17" fillId="2" borderId="67" xfId="0" applyFont="1" applyFill="1" applyBorder="1" applyAlignment="1" applyProtection="1">
      <alignment horizontal="center" vertical="center" wrapText="1"/>
      <protection locked="0"/>
    </xf>
    <xf numFmtId="0" fontId="17" fillId="2" borderId="52" xfId="0" applyFont="1" applyFill="1" applyBorder="1" applyAlignment="1" applyProtection="1">
      <alignment horizontal="center" vertical="center" wrapText="1"/>
      <protection locked="0"/>
    </xf>
    <xf numFmtId="0" fontId="18" fillId="0" borderId="25" xfId="0" applyFont="1" applyFill="1" applyBorder="1" applyAlignment="1" applyProtection="1">
      <alignment horizontal="center" vertical="center" wrapText="1"/>
    </xf>
    <xf numFmtId="0" fontId="18" fillId="0" borderId="37" xfId="0" applyFont="1" applyFill="1" applyBorder="1" applyAlignment="1" applyProtection="1">
      <alignment horizontal="center" vertical="center" wrapText="1"/>
    </xf>
    <xf numFmtId="0" fontId="18" fillId="0" borderId="113" xfId="0" applyFont="1" applyFill="1" applyBorder="1" applyAlignment="1" applyProtection="1">
      <alignment horizontal="center" vertical="center" wrapText="1"/>
    </xf>
    <xf numFmtId="0" fontId="17" fillId="0" borderId="25" xfId="0" applyFont="1" applyFill="1" applyBorder="1" applyAlignment="1" applyProtection="1">
      <alignment horizontal="center" vertical="center"/>
      <protection locked="0"/>
    </xf>
    <xf numFmtId="0" fontId="17" fillId="0" borderId="50" xfId="0" applyFont="1" applyFill="1" applyBorder="1" applyAlignment="1" applyProtection="1">
      <alignment horizontal="center" vertical="center"/>
      <protection locked="0"/>
    </xf>
    <xf numFmtId="0" fontId="4" fillId="0" borderId="23" xfId="0" applyFont="1" applyFill="1" applyBorder="1" applyAlignment="1" applyProtection="1">
      <alignment horizontal="center" vertical="center" textRotation="90"/>
      <protection locked="0"/>
    </xf>
    <xf numFmtId="0" fontId="4" fillId="0" borderId="28" xfId="0" applyFont="1" applyFill="1" applyBorder="1" applyAlignment="1" applyProtection="1">
      <alignment horizontal="center" vertical="center" textRotation="90"/>
      <protection locked="0"/>
    </xf>
    <xf numFmtId="0" fontId="4" fillId="0" borderId="29" xfId="0" applyFont="1" applyFill="1" applyBorder="1" applyAlignment="1" applyProtection="1">
      <alignment horizontal="center" vertical="center" textRotation="90"/>
      <protection locked="0"/>
    </xf>
    <xf numFmtId="0" fontId="4" fillId="0" borderId="54" xfId="0" applyFont="1" applyFill="1" applyBorder="1" applyAlignment="1" applyProtection="1">
      <alignment horizontal="center" vertical="center" textRotation="90"/>
      <protection locked="0"/>
    </xf>
    <xf numFmtId="0" fontId="36" fillId="0" borderId="115" xfId="0" applyFont="1" applyBorder="1" applyAlignment="1">
      <alignment horizontal="center" vertical="center" textRotation="90" wrapText="1"/>
    </xf>
    <xf numFmtId="0" fontId="3" fillId="0" borderId="36" xfId="0" applyFont="1" applyFill="1" applyBorder="1" applyAlignment="1" applyProtection="1">
      <alignment horizontal="left" vertical="center" wrapText="1"/>
      <protection locked="0"/>
    </xf>
    <xf numFmtId="0" fontId="3" fillId="0" borderId="38" xfId="0" applyFont="1" applyFill="1" applyBorder="1" applyAlignment="1" applyProtection="1">
      <alignment horizontal="left" vertical="center" wrapText="1"/>
      <protection locked="0"/>
    </xf>
    <xf numFmtId="0" fontId="3" fillId="0" borderId="51" xfId="0" applyFont="1" applyFill="1" applyBorder="1" applyAlignment="1" applyProtection="1">
      <alignment horizontal="left" vertical="center" wrapText="1"/>
      <protection locked="0"/>
    </xf>
    <xf numFmtId="0" fontId="3" fillId="0" borderId="25" xfId="0" applyFont="1" applyFill="1" applyBorder="1" applyAlignment="1" applyProtection="1">
      <alignment horizontal="left" vertical="center" wrapText="1"/>
      <protection locked="0"/>
    </xf>
    <xf numFmtId="0" fontId="3" fillId="0" borderId="24" xfId="0" applyFont="1" applyFill="1" applyBorder="1" applyAlignment="1" applyProtection="1">
      <alignment horizontal="left" vertical="center" wrapText="1"/>
      <protection locked="0"/>
    </xf>
    <xf numFmtId="0" fontId="4" fillId="2" borderId="53" xfId="0" applyFont="1" applyFill="1" applyBorder="1" applyAlignment="1" applyProtection="1">
      <alignment horizontal="left" vertical="center" wrapText="1"/>
      <protection locked="0"/>
    </xf>
    <xf numFmtId="0" fontId="4" fillId="2" borderId="29" xfId="0" applyFont="1" applyFill="1" applyBorder="1" applyAlignment="1" applyProtection="1">
      <alignment horizontal="left" vertical="center" wrapText="1"/>
      <protection locked="0"/>
    </xf>
    <xf numFmtId="0" fontId="4" fillId="2" borderId="54" xfId="0" applyFont="1" applyFill="1" applyBorder="1" applyAlignment="1" applyProtection="1">
      <alignment horizontal="left" vertical="center" wrapText="1"/>
      <protection locked="0"/>
    </xf>
    <xf numFmtId="0" fontId="17" fillId="0" borderId="116" xfId="0" applyFont="1" applyFill="1" applyBorder="1" applyAlignment="1" applyProtection="1">
      <alignment horizontal="left" vertical="center"/>
      <protection locked="0"/>
    </xf>
    <xf numFmtId="0" fontId="20" fillId="2" borderId="20" xfId="0" applyFont="1" applyFill="1" applyBorder="1" applyAlignment="1" applyProtection="1">
      <alignment vertical="center" wrapText="1"/>
      <protection locked="0"/>
    </xf>
    <xf numFmtId="0" fontId="20" fillId="2" borderId="22" xfId="0" applyFont="1" applyFill="1" applyBorder="1" applyAlignment="1" applyProtection="1">
      <alignment vertical="center" wrapText="1"/>
      <protection locked="0"/>
    </xf>
    <xf numFmtId="0" fontId="20" fillId="0" borderId="23" xfId="0" applyFont="1" applyFill="1" applyBorder="1" applyAlignment="1" applyProtection="1">
      <alignment vertical="center" wrapText="1"/>
      <protection locked="0"/>
    </xf>
    <xf numFmtId="0" fontId="20" fillId="0" borderId="25" xfId="0" applyFont="1" applyFill="1" applyBorder="1" applyAlignment="1" applyProtection="1">
      <alignment vertical="center" wrapText="1"/>
      <protection locked="0"/>
    </xf>
    <xf numFmtId="0" fontId="20" fillId="2" borderId="23" xfId="0" applyFont="1" applyFill="1" applyBorder="1" applyAlignment="1" applyProtection="1">
      <alignment vertical="center" wrapText="1"/>
      <protection locked="0"/>
    </xf>
    <xf numFmtId="0" fontId="20" fillId="2" borderId="25" xfId="0" applyFont="1" applyFill="1" applyBorder="1" applyAlignment="1" applyProtection="1">
      <alignment vertical="center" wrapText="1"/>
      <protection locked="0"/>
    </xf>
    <xf numFmtId="0" fontId="20" fillId="2" borderId="28" xfId="0" applyFont="1" applyFill="1" applyBorder="1" applyAlignment="1" applyProtection="1">
      <alignment vertical="center" wrapText="1"/>
      <protection locked="0"/>
    </xf>
    <xf numFmtId="0" fontId="20" fillId="2" borderId="29" xfId="0" applyFont="1" applyFill="1" applyBorder="1" applyAlignment="1" applyProtection="1">
      <alignment vertical="center" wrapText="1"/>
      <protection locked="0"/>
    </xf>
    <xf numFmtId="49" fontId="20" fillId="2" borderId="56" xfId="0" applyNumberFormat="1" applyFont="1" applyFill="1" applyBorder="1" applyAlignment="1" applyProtection="1">
      <alignment horizontal="center" vertical="center" wrapText="1"/>
      <protection locked="0"/>
    </xf>
    <xf numFmtId="49" fontId="20" fillId="2" borderId="83" xfId="0" applyNumberFormat="1" applyFont="1" applyFill="1" applyBorder="1" applyAlignment="1" applyProtection="1">
      <alignment horizontal="center" vertical="center" wrapText="1"/>
      <protection locked="0"/>
    </xf>
    <xf numFmtId="49" fontId="4" fillId="2" borderId="56" xfId="0" applyNumberFormat="1" applyFont="1" applyFill="1" applyBorder="1" applyAlignment="1" applyProtection="1">
      <alignment horizontal="center" vertical="center" wrapText="1"/>
      <protection locked="0"/>
    </xf>
    <xf numFmtId="49" fontId="4" fillId="2" borderId="83" xfId="0" applyNumberFormat="1" applyFont="1" applyFill="1" applyBorder="1" applyAlignment="1" applyProtection="1">
      <alignment horizontal="center" vertical="center" wrapText="1"/>
      <protection locked="0"/>
    </xf>
    <xf numFmtId="49" fontId="14" fillId="2" borderId="56" xfId="0" applyNumberFormat="1" applyFont="1" applyFill="1" applyBorder="1" applyAlignment="1" applyProtection="1">
      <alignment horizontal="left" vertical="center" wrapText="1"/>
      <protection locked="0"/>
    </xf>
    <xf numFmtId="49" fontId="14" fillId="2" borderId="83" xfId="0" applyNumberFormat="1" applyFont="1" applyFill="1" applyBorder="1" applyAlignment="1" applyProtection="1">
      <alignment horizontal="left" vertical="center" wrapText="1"/>
      <protection locked="0"/>
    </xf>
    <xf numFmtId="49" fontId="4" fillId="2" borderId="44" xfId="0" applyNumberFormat="1" applyFont="1" applyFill="1" applyBorder="1" applyAlignment="1" applyProtection="1">
      <alignment horizontal="left" vertical="center" wrapText="1"/>
      <protection locked="0"/>
    </xf>
    <xf numFmtId="49" fontId="4" fillId="2" borderId="45" xfId="0" applyNumberFormat="1" applyFont="1" applyFill="1" applyBorder="1" applyAlignment="1" applyProtection="1">
      <alignment horizontal="left" vertical="center" wrapText="1"/>
      <protection locked="0"/>
    </xf>
    <xf numFmtId="49" fontId="4" fillId="2" borderId="36" xfId="0" applyNumberFormat="1" applyFont="1" applyFill="1" applyBorder="1" applyAlignment="1" applyProtection="1">
      <alignment horizontal="left" vertical="center" wrapText="1"/>
      <protection locked="0"/>
    </xf>
    <xf numFmtId="49" fontId="4" fillId="2" borderId="38" xfId="0" applyNumberFormat="1" applyFont="1" applyFill="1" applyBorder="1" applyAlignment="1" applyProtection="1">
      <alignment horizontal="left" vertical="center" wrapText="1"/>
      <protection locked="0"/>
    </xf>
    <xf numFmtId="49" fontId="4" fillId="2" borderId="39" xfId="0" applyNumberFormat="1" applyFont="1" applyFill="1" applyBorder="1" applyAlignment="1" applyProtection="1">
      <alignment horizontal="left" vertical="center" wrapText="1"/>
      <protection locked="0"/>
    </xf>
    <xf numFmtId="49" fontId="4" fillId="2" borderId="41" xfId="0" applyNumberFormat="1" applyFont="1" applyFill="1" applyBorder="1" applyAlignment="1" applyProtection="1">
      <alignment horizontal="left" vertical="center" wrapText="1"/>
      <protection locked="0"/>
    </xf>
    <xf numFmtId="49" fontId="4" fillId="2" borderId="111" xfId="0" applyNumberFormat="1" applyFont="1" applyFill="1" applyBorder="1" applyAlignment="1" applyProtection="1">
      <alignment horizontal="left" vertical="center" wrapText="1"/>
      <protection locked="0"/>
    </xf>
    <xf numFmtId="49" fontId="4" fillId="2" borderId="114" xfId="0" applyNumberFormat="1" applyFont="1" applyFill="1" applyBorder="1" applyAlignment="1" applyProtection="1">
      <alignment horizontal="left" vertical="center" wrapText="1"/>
      <protection locked="0"/>
    </xf>
    <xf numFmtId="0" fontId="4" fillId="0" borderId="0" xfId="0" applyFont="1" applyBorder="1" applyAlignment="1">
      <alignment horizontal="center" vertical="center" wrapText="1"/>
    </xf>
    <xf numFmtId="0" fontId="4" fillId="0" borderId="0" xfId="0" applyFont="1" applyFill="1" applyBorder="1" applyAlignment="1">
      <alignment horizontal="justify" vertical="center" wrapText="1"/>
    </xf>
    <xf numFmtId="0" fontId="4" fillId="0" borderId="0" xfId="0" applyFont="1" applyFill="1"/>
    <xf numFmtId="0" fontId="11" fillId="0" borderId="0" xfId="0" applyFont="1" applyFill="1"/>
    <xf numFmtId="0" fontId="4" fillId="0" borderId="0" xfId="0" applyFont="1" applyFill="1" applyAlignment="1">
      <alignment vertical="center"/>
    </xf>
    <xf numFmtId="0" fontId="4" fillId="0" borderId="0" xfId="0" applyFont="1" applyFill="1" applyAlignment="1">
      <alignment horizontal="left" vertical="top"/>
    </xf>
    <xf numFmtId="0" fontId="11" fillId="0" borderId="0" xfId="0" applyFont="1" applyFill="1" applyAlignment="1">
      <alignment vertical="top"/>
    </xf>
    <xf numFmtId="0" fontId="14" fillId="0" borderId="0" xfId="0" applyFont="1" applyFill="1"/>
    <xf numFmtId="0" fontId="20" fillId="0" borderId="0" xfId="0" applyFont="1" applyFill="1" applyBorder="1" applyAlignment="1">
      <alignment horizontal="center" vertical="center"/>
    </xf>
    <xf numFmtId="1" fontId="5" fillId="3" borderId="30" xfId="0" applyNumberFormat="1" applyFont="1" applyFill="1" applyBorder="1" applyAlignment="1">
      <alignment horizontal="center" vertical="center" wrapText="1"/>
    </xf>
    <xf numFmtId="1" fontId="5" fillId="3" borderId="32" xfId="0" applyNumberFormat="1" applyFont="1" applyFill="1" applyBorder="1" applyAlignment="1">
      <alignment horizontal="center" vertical="center" wrapText="1"/>
    </xf>
    <xf numFmtId="1" fontId="5" fillId="3" borderId="31" xfId="0" applyNumberFormat="1" applyFont="1" applyFill="1" applyBorder="1" applyAlignment="1">
      <alignment horizontal="center" vertical="center" wrapText="1"/>
    </xf>
    <xf numFmtId="0" fontId="4" fillId="3" borderId="56" xfId="0" applyFont="1" applyFill="1" applyBorder="1" applyAlignment="1">
      <alignment horizontal="center" vertical="center"/>
    </xf>
    <xf numFmtId="0" fontId="4" fillId="3" borderId="83" xfId="0" applyFont="1" applyFill="1" applyBorder="1" applyAlignment="1">
      <alignment horizontal="center" vertical="center"/>
    </xf>
    <xf numFmtId="0" fontId="4" fillId="0" borderId="33"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4" xfId="0" applyFont="1" applyBorder="1" applyAlignment="1">
      <alignment horizontal="center" vertical="center" wrapText="1"/>
    </xf>
    <xf numFmtId="0" fontId="4" fillId="3" borderId="56" xfId="0" applyFont="1" applyFill="1" applyBorder="1" applyAlignment="1">
      <alignment horizontal="left" vertical="center"/>
    </xf>
    <xf numFmtId="0" fontId="4" fillId="3" borderId="83" xfId="0" applyFont="1" applyFill="1" applyBorder="1" applyAlignment="1">
      <alignment horizontal="left" vertical="center"/>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9" xfId="0" applyFont="1" applyFill="1" applyBorder="1" applyAlignment="1">
      <alignment horizontal="justify" vertical="center" wrapText="1"/>
    </xf>
    <xf numFmtId="0" fontId="4" fillId="0" borderId="117" xfId="0" applyFont="1" applyFill="1" applyBorder="1" applyAlignment="1">
      <alignment horizontal="justify" vertical="center" wrapText="1"/>
    </xf>
    <xf numFmtId="0" fontId="4" fillId="0" borderId="36" xfId="0" applyFont="1" applyFill="1" applyBorder="1" applyAlignment="1">
      <alignment horizontal="justify" vertical="center" wrapText="1"/>
    </xf>
    <xf numFmtId="0" fontId="4" fillId="0" borderId="38" xfId="0" applyFont="1" applyFill="1" applyBorder="1" applyAlignment="1">
      <alignment horizontal="justify" vertical="center" wrapText="1"/>
    </xf>
    <xf numFmtId="0" fontId="4" fillId="0" borderId="23"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36" xfId="0" applyFont="1" applyFill="1" applyBorder="1" applyAlignment="1">
      <alignment horizontal="justify" vertical="center"/>
    </xf>
    <xf numFmtId="0" fontId="4" fillId="0" borderId="38" xfId="0" applyFont="1" applyFill="1" applyBorder="1" applyAlignment="1">
      <alignment horizontal="justify" vertical="center"/>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44" xfId="0" applyFont="1" applyFill="1" applyBorder="1" applyAlignment="1">
      <alignment horizontal="justify" vertical="center" wrapText="1"/>
    </xf>
    <xf numFmtId="0" fontId="4" fillId="0" borderId="45" xfId="0" applyFont="1" applyFill="1" applyBorder="1" applyAlignment="1">
      <alignment horizontal="justify" vertical="center" wrapText="1"/>
    </xf>
    <xf numFmtId="49" fontId="4" fillId="2" borderId="70" xfId="0" applyNumberFormat="1" applyFont="1" applyFill="1" applyBorder="1" applyAlignment="1" applyProtection="1">
      <alignment horizontal="center" vertical="center" wrapText="1"/>
      <protection locked="0"/>
    </xf>
    <xf numFmtId="0" fontId="4" fillId="2" borderId="118" xfId="0" applyFont="1" applyFill="1" applyBorder="1" applyAlignment="1" applyProtection="1">
      <alignment horizontal="center" vertical="center"/>
      <protection locked="0"/>
    </xf>
    <xf numFmtId="49" fontId="14" fillId="2" borderId="70" xfId="0" applyNumberFormat="1" applyFont="1" applyFill="1" applyBorder="1" applyAlignment="1" applyProtection="1">
      <alignment horizontal="left" vertical="center" wrapText="1"/>
      <protection locked="0"/>
    </xf>
    <xf numFmtId="49" fontId="14" fillId="0" borderId="32" xfId="0" applyNumberFormat="1" applyFont="1" applyFill="1" applyBorder="1" applyAlignment="1" applyProtection="1">
      <alignment horizontal="center" vertical="center" wrapText="1"/>
      <protection locked="0"/>
    </xf>
    <xf numFmtId="49" fontId="4" fillId="2" borderId="73" xfId="0" applyNumberFormat="1" applyFont="1" applyFill="1" applyBorder="1" applyAlignment="1" applyProtection="1">
      <alignment horizontal="left" vertical="center" wrapText="1"/>
      <protection locked="0"/>
    </xf>
    <xf numFmtId="49" fontId="4" fillId="2" borderId="51" xfId="0" applyNumberFormat="1" applyFont="1" applyFill="1" applyBorder="1" applyAlignment="1" applyProtection="1">
      <alignment horizontal="left" vertical="center" wrapText="1"/>
      <protection locked="0"/>
    </xf>
    <xf numFmtId="49" fontId="4" fillId="2" borderId="76" xfId="0" applyNumberFormat="1" applyFont="1" applyFill="1" applyBorder="1" applyAlignment="1" applyProtection="1">
      <alignment horizontal="left" vertical="center" wrapText="1"/>
      <protection locked="0"/>
    </xf>
    <xf numFmtId="0" fontId="4" fillId="0" borderId="78" xfId="0" applyFont="1" applyFill="1" applyBorder="1" applyAlignment="1" applyProtection="1">
      <alignment horizontal="center" vertical="center" wrapText="1"/>
      <protection locked="0"/>
    </xf>
    <xf numFmtId="49" fontId="4" fillId="0" borderId="35" xfId="0" applyNumberFormat="1" applyFont="1" applyFill="1" applyBorder="1" applyAlignment="1" applyProtection="1">
      <alignment horizontal="center" vertical="center" wrapText="1"/>
      <protection locked="0"/>
    </xf>
    <xf numFmtId="49" fontId="4" fillId="0" borderId="78" xfId="0" applyNumberFormat="1" applyFont="1" applyFill="1" applyBorder="1" applyAlignment="1" applyProtection="1">
      <alignment horizontal="center" vertical="center" wrapText="1"/>
      <protection locked="0"/>
    </xf>
    <xf numFmtId="49" fontId="4" fillId="0" borderId="25" xfId="0" applyNumberFormat="1" applyFont="1" applyFill="1" applyBorder="1" applyAlignment="1" applyProtection="1">
      <alignment horizontal="center" vertical="center" wrapText="1"/>
      <protection locked="0"/>
    </xf>
    <xf numFmtId="49" fontId="4" fillId="0" borderId="24" xfId="0" applyNumberFormat="1" applyFont="1" applyFill="1" applyBorder="1" applyAlignment="1" applyProtection="1">
      <alignment horizontal="center" vertical="center" wrapText="1"/>
      <protection locked="0"/>
    </xf>
    <xf numFmtId="49" fontId="4" fillId="2" borderId="53" xfId="0" applyNumberFormat="1" applyFont="1" applyFill="1" applyBorder="1" applyAlignment="1" applyProtection="1">
      <alignment horizontal="left" vertical="center" wrapText="1"/>
      <protection locked="0"/>
    </xf>
    <xf numFmtId="49" fontId="4" fillId="0" borderId="29" xfId="0" applyNumberFormat="1" applyFont="1" applyFill="1" applyBorder="1" applyAlignment="1" applyProtection="1">
      <alignment horizontal="center" vertical="center" wrapText="1"/>
      <protection locked="0"/>
    </xf>
    <xf numFmtId="0" fontId="4" fillId="0" borderId="0" xfId="0" applyFont="1" applyFill="1" applyBorder="1"/>
    <xf numFmtId="0" fontId="11" fillId="0" borderId="0" xfId="0" applyFont="1" applyFill="1" applyBorder="1"/>
    <xf numFmtId="0" fontId="36" fillId="0" borderId="0" xfId="0" applyFont="1" applyBorder="1"/>
    <xf numFmtId="0" fontId="37" fillId="0" borderId="0" xfId="0" applyFont="1" applyFill="1" applyBorder="1"/>
    <xf numFmtId="0" fontId="8" fillId="0" borderId="0" xfId="0" applyFont="1" applyFill="1" applyBorder="1" applyAlignment="1">
      <alignment vertical="center"/>
    </xf>
    <xf numFmtId="0" fontId="11" fillId="0" borderId="0" xfId="0" applyFont="1" applyFill="1" applyBorder="1" applyAlignment="1">
      <alignment vertical="top"/>
    </xf>
    <xf numFmtId="0" fontId="8" fillId="0" borderId="0" xfId="0" applyFont="1" applyFill="1" applyAlignment="1">
      <alignment vertical="top"/>
    </xf>
    <xf numFmtId="0" fontId="4" fillId="0" borderId="0" xfId="0" applyFont="1" applyAlignment="1">
      <alignment vertical="top"/>
    </xf>
    <xf numFmtId="0" fontId="20" fillId="2" borderId="21" xfId="0" applyFont="1" applyFill="1" applyBorder="1" applyAlignment="1" applyProtection="1">
      <alignment vertical="center" wrapText="1"/>
      <protection locked="0"/>
    </xf>
    <xf numFmtId="1" fontId="3" fillId="0" borderId="20" xfId="0" applyNumberFormat="1" applyFont="1" applyFill="1" applyBorder="1" applyAlignment="1" applyProtection="1">
      <alignment horizontal="center" vertical="center" wrapText="1"/>
    </xf>
    <xf numFmtId="1" fontId="3" fillId="0" borderId="22" xfId="0" applyNumberFormat="1" applyFont="1" applyFill="1" applyBorder="1" applyAlignment="1" applyProtection="1">
      <alignment horizontal="center" vertical="center" wrapText="1"/>
    </xf>
    <xf numFmtId="0" fontId="20" fillId="0" borderId="24" xfId="0" applyFont="1" applyFill="1" applyBorder="1" applyAlignment="1" applyProtection="1">
      <alignment vertical="center" wrapText="1"/>
      <protection locked="0"/>
    </xf>
    <xf numFmtId="1" fontId="38" fillId="0" borderId="23" xfId="0" applyNumberFormat="1" applyFont="1" applyFill="1" applyBorder="1" applyAlignment="1" applyProtection="1">
      <alignment horizontal="center" vertical="center" wrapText="1"/>
    </xf>
    <xf numFmtId="1" fontId="38" fillId="0" borderId="25" xfId="0" applyNumberFormat="1" applyFont="1" applyFill="1" applyBorder="1" applyAlignment="1" applyProtection="1">
      <alignment horizontal="center" vertical="center" wrapText="1"/>
    </xf>
    <xf numFmtId="0" fontId="20" fillId="2" borderId="24" xfId="0" applyFont="1" applyFill="1" applyBorder="1" applyAlignment="1" applyProtection="1">
      <alignment vertical="center" wrapText="1"/>
      <protection locked="0"/>
    </xf>
    <xf numFmtId="1" fontId="3" fillId="0" borderId="23" xfId="0" applyNumberFormat="1" applyFont="1" applyFill="1" applyBorder="1" applyAlignment="1" applyProtection="1">
      <alignment horizontal="center" vertical="center" wrapText="1"/>
    </xf>
    <xf numFmtId="1" fontId="3" fillId="0" borderId="25" xfId="0" applyNumberFormat="1" applyFont="1" applyFill="1" applyBorder="1" applyAlignment="1" applyProtection="1">
      <alignment horizontal="center" vertical="center" wrapText="1"/>
    </xf>
    <xf numFmtId="0" fontId="20" fillId="2" borderId="54" xfId="0" applyFont="1" applyFill="1" applyBorder="1" applyAlignment="1" applyProtection="1">
      <alignment vertical="center" wrapText="1"/>
      <protection locked="0"/>
    </xf>
    <xf numFmtId="1" fontId="3" fillId="0" borderId="28" xfId="0" applyNumberFormat="1" applyFont="1" applyFill="1" applyBorder="1" applyAlignment="1" applyProtection="1">
      <alignment horizontal="center" vertical="center" wrapText="1"/>
    </xf>
    <xf numFmtId="1" fontId="3" fillId="0" borderId="29" xfId="0" applyNumberFormat="1" applyFont="1" applyFill="1" applyBorder="1" applyAlignment="1" applyProtection="1">
      <alignment horizontal="center" vertical="center" wrapText="1"/>
    </xf>
    <xf numFmtId="0" fontId="4" fillId="2" borderId="118" xfId="0" applyFont="1" applyFill="1" applyBorder="1" applyAlignment="1" applyProtection="1">
      <alignment horizontal="center" vertical="center" wrapText="1"/>
      <protection locked="0"/>
    </xf>
    <xf numFmtId="1" fontId="4" fillId="2" borderId="118" xfId="0" applyNumberFormat="1" applyFont="1" applyFill="1" applyBorder="1" applyAlignment="1" applyProtection="1">
      <alignment horizontal="center" vertical="center" wrapText="1"/>
      <protection locked="0"/>
    </xf>
    <xf numFmtId="49" fontId="14" fillId="0" borderId="31" xfId="0" applyNumberFormat="1" applyFont="1" applyFill="1" applyBorder="1" applyAlignment="1" applyProtection="1">
      <alignment horizontal="center" vertical="center" wrapText="1"/>
      <protection locked="0"/>
    </xf>
    <xf numFmtId="0" fontId="14" fillId="0" borderId="32" xfId="0" applyFont="1" applyFill="1" applyBorder="1" applyAlignment="1" applyProtection="1">
      <alignment horizontal="center" vertical="center" wrapText="1"/>
      <protection locked="0"/>
    </xf>
    <xf numFmtId="1" fontId="14" fillId="0" borderId="32" xfId="0" applyNumberFormat="1" applyFont="1" applyFill="1" applyBorder="1" applyAlignment="1" applyProtection="1">
      <alignment horizontal="center" vertical="center" wrapText="1"/>
    </xf>
    <xf numFmtId="1" fontId="4" fillId="0" borderId="35" xfId="0" applyNumberFormat="1" applyFont="1" applyFill="1" applyBorder="1" applyAlignment="1" applyProtection="1">
      <alignment horizontal="center" vertical="center" wrapText="1"/>
    </xf>
    <xf numFmtId="1" fontId="4" fillId="0" borderId="25" xfId="0" applyNumberFormat="1" applyFont="1" applyFill="1" applyBorder="1" applyAlignment="1" applyProtection="1">
      <alignment horizontal="center" vertical="center" wrapText="1"/>
    </xf>
    <xf numFmtId="1" fontId="4" fillId="0" borderId="78" xfId="0" applyNumberFormat="1" applyFont="1" applyFill="1" applyBorder="1" applyAlignment="1" applyProtection="1">
      <alignment horizontal="center" vertical="center" wrapText="1"/>
    </xf>
    <xf numFmtId="49" fontId="4" fillId="0" borderId="34" xfId="0" applyNumberFormat="1" applyFont="1" applyFill="1" applyBorder="1" applyAlignment="1" applyProtection="1">
      <alignment horizontal="center" vertical="center" wrapText="1"/>
      <protection locked="0"/>
    </xf>
    <xf numFmtId="49" fontId="4" fillId="0" borderId="27" xfId="0" applyNumberFormat="1" applyFont="1" applyFill="1" applyBorder="1" applyAlignment="1" applyProtection="1">
      <alignment horizontal="center" vertical="center" wrapText="1"/>
      <protection locked="0"/>
    </xf>
    <xf numFmtId="1" fontId="4" fillId="0" borderId="45" xfId="0" applyNumberFormat="1" applyFont="1" applyFill="1" applyBorder="1" applyAlignment="1" applyProtection="1">
      <alignment horizontal="center" vertical="center" wrapText="1"/>
    </xf>
    <xf numFmtId="49" fontId="4" fillId="0" borderId="38" xfId="0" applyNumberFormat="1" applyFont="1" applyFill="1" applyBorder="1" applyAlignment="1" applyProtection="1">
      <alignment horizontal="center" vertical="center" wrapText="1"/>
      <protection locked="0"/>
    </xf>
    <xf numFmtId="49" fontId="4" fillId="0" borderId="51" xfId="0" applyNumberFormat="1" applyFont="1" applyFill="1" applyBorder="1" applyAlignment="1" applyProtection="1">
      <alignment horizontal="center" vertical="center" wrapText="1"/>
      <protection locked="0"/>
    </xf>
    <xf numFmtId="49" fontId="4" fillId="0" borderId="54" xfId="0" applyNumberFormat="1" applyFont="1" applyFill="1" applyBorder="1" applyAlignment="1" applyProtection="1">
      <alignment horizontal="center" vertical="center" wrapText="1"/>
      <protection locked="0"/>
    </xf>
    <xf numFmtId="0" fontId="4" fillId="0" borderId="119" xfId="0" applyFont="1" applyBorder="1" applyAlignment="1">
      <alignment vertical="center"/>
    </xf>
    <xf numFmtId="0" fontId="4" fillId="0" borderId="119" xfId="0" applyFont="1" applyFill="1" applyBorder="1"/>
    <xf numFmtId="0" fontId="4" fillId="0" borderId="120" xfId="0" applyFont="1" applyFill="1" applyBorder="1"/>
    <xf numFmtId="0" fontId="5" fillId="0" borderId="121" xfId="0" applyFont="1" applyFill="1" applyBorder="1" applyAlignment="1">
      <alignment horizontal="left"/>
    </xf>
    <xf numFmtId="0" fontId="8" fillId="0" borderId="119" xfId="0" applyFont="1" applyBorder="1" applyAlignment="1">
      <alignment vertical="center"/>
    </xf>
    <xf numFmtId="0" fontId="8" fillId="0" borderId="0" xfId="0" applyFont="1" applyAlignment="1">
      <alignment vertical="center"/>
    </xf>
    <xf numFmtId="0" fontId="36" fillId="0" borderId="120" xfId="0" applyFont="1" applyBorder="1"/>
    <xf numFmtId="0" fontId="11" fillId="0" borderId="120" xfId="0" applyFont="1" applyFill="1" applyBorder="1"/>
    <xf numFmtId="0" fontId="11" fillId="0" borderId="120" xfId="0" applyFont="1" applyFill="1" applyBorder="1" applyAlignment="1">
      <alignment vertical="top"/>
    </xf>
    <xf numFmtId="0" fontId="4" fillId="0" borderId="120" xfId="0" applyFont="1" applyFill="1" applyBorder="1" applyAlignment="1">
      <alignment vertical="top"/>
    </xf>
    <xf numFmtId="0" fontId="5" fillId="0" borderId="121" xfId="0" applyFont="1" applyFill="1" applyBorder="1" applyAlignment="1">
      <alignment horizontal="left" vertical="top"/>
    </xf>
    <xf numFmtId="49" fontId="20" fillId="2" borderId="57" xfId="0" applyNumberFormat="1" applyFont="1" applyFill="1" applyBorder="1" applyAlignment="1" applyProtection="1">
      <alignment horizontal="center" vertical="center" wrapText="1"/>
      <protection locked="0"/>
    </xf>
    <xf numFmtId="1" fontId="4" fillId="2" borderId="122" xfId="0" applyNumberFormat="1" applyFont="1" applyFill="1" applyBorder="1" applyAlignment="1" applyProtection="1">
      <alignment horizontal="center" vertical="center" wrapText="1"/>
      <protection locked="0"/>
    </xf>
    <xf numFmtId="49" fontId="4" fillId="2" borderId="30" xfId="0" applyNumberFormat="1" applyFont="1" applyFill="1" applyBorder="1" applyAlignment="1" applyProtection="1">
      <alignment horizontal="center" vertical="center" wrapText="1"/>
      <protection locked="0"/>
    </xf>
    <xf numFmtId="49" fontId="4" fillId="2" borderId="32" xfId="0" applyNumberFormat="1" applyFont="1" applyFill="1" applyBorder="1" applyAlignment="1" applyProtection="1">
      <alignment horizontal="center" vertical="center" wrapText="1"/>
      <protection locked="0"/>
    </xf>
    <xf numFmtId="1" fontId="14" fillId="0" borderId="55" xfId="0" applyNumberFormat="1" applyFont="1" applyFill="1" applyBorder="1" applyAlignment="1" applyProtection="1">
      <alignment horizontal="center" vertical="center" wrapText="1"/>
    </xf>
    <xf numFmtId="49" fontId="14" fillId="0" borderId="20" xfId="0" applyNumberFormat="1" applyFont="1" applyFill="1" applyBorder="1" applyAlignment="1" applyProtection="1">
      <alignment horizontal="left" vertical="center" wrapText="1"/>
      <protection locked="0"/>
    </xf>
    <xf numFmtId="49" fontId="14" fillId="0" borderId="22" xfId="0" applyNumberFormat="1" applyFont="1" applyFill="1" applyBorder="1" applyAlignment="1" applyProtection="1">
      <alignment horizontal="left" vertical="center" wrapText="1"/>
      <protection locked="0"/>
    </xf>
    <xf numFmtId="1" fontId="4" fillId="0" borderId="58" xfId="0" applyNumberFormat="1" applyFont="1" applyFill="1" applyBorder="1" applyAlignment="1" applyProtection="1">
      <alignment horizontal="center" vertical="center" wrapText="1"/>
    </xf>
    <xf numFmtId="49" fontId="14" fillId="0" borderId="28" xfId="0" applyNumberFormat="1" applyFont="1" applyFill="1" applyBorder="1" applyAlignment="1" applyProtection="1">
      <alignment horizontal="left" vertical="center" wrapText="1"/>
      <protection locked="0"/>
    </xf>
    <xf numFmtId="49" fontId="14" fillId="0" borderId="29" xfId="0" applyNumberFormat="1" applyFont="1" applyFill="1" applyBorder="1" applyAlignment="1" applyProtection="1">
      <alignment horizontal="left" vertical="center" wrapText="1"/>
      <protection locked="0"/>
    </xf>
    <xf numFmtId="1" fontId="4" fillId="0" borderId="50" xfId="0" applyNumberFormat="1" applyFont="1" applyFill="1" applyBorder="1" applyAlignment="1" applyProtection="1">
      <alignment horizontal="center" vertical="center" wrapText="1"/>
    </xf>
    <xf numFmtId="49" fontId="14" fillId="0" borderId="0" xfId="0" applyNumberFormat="1" applyFont="1" applyFill="1" applyBorder="1" applyAlignment="1" applyProtection="1">
      <alignment horizontal="left" vertical="center" wrapText="1"/>
      <protection locked="0"/>
    </xf>
    <xf numFmtId="0" fontId="14" fillId="0" borderId="0" xfId="0" applyFont="1" applyFill="1" applyBorder="1" applyAlignment="1" applyProtection="1">
      <alignment horizontal="center" vertical="center" wrapText="1"/>
      <protection locked="0"/>
    </xf>
    <xf numFmtId="1" fontId="4" fillId="0" borderId="81" xfId="0" applyNumberFormat="1" applyFont="1" applyFill="1" applyBorder="1" applyAlignment="1" applyProtection="1">
      <alignment horizontal="center" vertical="center" wrapText="1"/>
    </xf>
    <xf numFmtId="1" fontId="4" fillId="0" borderId="46" xfId="0" applyNumberFormat="1" applyFont="1" applyFill="1" applyBorder="1" applyAlignment="1" applyProtection="1">
      <alignment horizontal="center" vertical="center" wrapText="1"/>
    </xf>
    <xf numFmtId="1" fontId="4" fillId="0" borderId="37" xfId="0" applyNumberFormat="1" applyFont="1" applyFill="1" applyBorder="1" applyAlignment="1" applyProtection="1">
      <alignment horizontal="center" vertical="center" wrapText="1"/>
    </xf>
    <xf numFmtId="49" fontId="4" fillId="0" borderId="58" xfId="0" applyNumberFormat="1" applyFont="1" applyFill="1" applyBorder="1" applyAlignment="1" applyProtection="1">
      <alignment horizontal="center" vertical="center" wrapText="1"/>
      <protection locked="0"/>
    </xf>
    <xf numFmtId="49" fontId="4" fillId="0" borderId="50" xfId="0" applyNumberFormat="1" applyFont="1" applyFill="1" applyBorder="1" applyAlignment="1" applyProtection="1">
      <alignment horizontal="center" vertical="center" wrapText="1"/>
      <protection locked="0"/>
    </xf>
    <xf numFmtId="49" fontId="4" fillId="0" borderId="52" xfId="0" applyNumberFormat="1" applyFont="1" applyFill="1" applyBorder="1" applyAlignment="1" applyProtection="1">
      <alignment horizontal="center" vertical="center" wrapText="1"/>
      <protection locked="0"/>
    </xf>
    <xf numFmtId="0" fontId="36" fillId="0" borderId="0" xfId="0" applyFont="1"/>
    <xf numFmtId="0" fontId="39" fillId="0" borderId="121" xfId="0" applyFont="1" applyBorder="1" applyAlignment="1">
      <alignment horizontal="left"/>
    </xf>
    <xf numFmtId="0" fontId="4" fillId="0" borderId="0" xfId="0" applyFont="1" applyFill="1" applyBorder="1" applyAlignment="1">
      <alignment horizontal="center" vertical="center"/>
    </xf>
    <xf numFmtId="0" fontId="4" fillId="0" borderId="119" xfId="0" applyFont="1" applyFill="1" applyBorder="1" applyAlignment="1"/>
    <xf numFmtId="0" fontId="4" fillId="0" borderId="0" xfId="0" applyFont="1" applyFill="1" applyBorder="1" applyAlignment="1"/>
    <xf numFmtId="0" fontId="8" fillId="0" borderId="0" xfId="0" applyFont="1" applyFill="1" applyAlignment="1">
      <alignment vertical="center"/>
    </xf>
    <xf numFmtId="0" fontId="39" fillId="0" borderId="121" xfId="0" applyFont="1" applyBorder="1" applyAlignment="1">
      <alignment horizontal="left" vertical="top"/>
    </xf>
    <xf numFmtId="0" fontId="4" fillId="0" borderId="0" xfId="0" applyFont="1" applyFill="1" applyBorder="1" applyAlignment="1">
      <alignment vertical="top"/>
    </xf>
    <xf numFmtId="0" fontId="36" fillId="0" borderId="0" xfId="0" applyFont="1" applyFill="1" applyAlignment="1">
      <alignment vertical="top"/>
    </xf>
    <xf numFmtId="0" fontId="4" fillId="0" borderId="0" xfId="0" applyFont="1" applyFill="1" applyAlignment="1">
      <alignment vertical="top"/>
    </xf>
    <xf numFmtId="1" fontId="3" fillId="0" borderId="48" xfId="0" applyNumberFormat="1" applyFont="1" applyFill="1" applyBorder="1" applyAlignment="1" applyProtection="1">
      <alignment horizontal="center" vertical="center" wrapText="1"/>
    </xf>
    <xf numFmtId="1" fontId="18" fillId="0" borderId="49" xfId="0" applyNumberFormat="1" applyFont="1" applyFill="1" applyBorder="1" applyAlignment="1" applyProtection="1">
      <alignment horizontal="center" vertical="center" wrapText="1"/>
    </xf>
    <xf numFmtId="1" fontId="18" fillId="0" borderId="22" xfId="0" applyNumberFormat="1" applyFont="1" applyFill="1" applyBorder="1" applyAlignment="1" applyProtection="1">
      <alignment horizontal="center" vertical="center" wrapText="1"/>
    </xf>
    <xf numFmtId="1" fontId="18" fillId="0" borderId="21" xfId="0" applyNumberFormat="1" applyFont="1" applyFill="1" applyBorder="1" applyAlignment="1" applyProtection="1">
      <alignment horizontal="center" vertical="center" wrapText="1"/>
    </xf>
    <xf numFmtId="1" fontId="18" fillId="0" borderId="123" xfId="0" applyNumberFormat="1" applyFont="1" applyFill="1" applyBorder="1" applyAlignment="1" applyProtection="1">
      <alignment horizontal="center" vertical="center" wrapText="1"/>
    </xf>
    <xf numFmtId="1" fontId="38" fillId="0" borderId="50" xfId="0" applyNumberFormat="1" applyFont="1" applyFill="1" applyBorder="1" applyAlignment="1" applyProtection="1">
      <alignment horizontal="center" vertical="center" wrapText="1"/>
    </xf>
    <xf numFmtId="1" fontId="38" fillId="0" borderId="51" xfId="0" applyNumberFormat="1" applyFont="1" applyFill="1" applyBorder="1" applyAlignment="1" applyProtection="1">
      <alignment horizontal="center" vertical="center" wrapText="1"/>
    </xf>
    <xf numFmtId="1" fontId="40" fillId="0" borderId="24" xfId="0" applyNumberFormat="1" applyFont="1" applyFill="1" applyBorder="1" applyAlignment="1" applyProtection="1">
      <alignment horizontal="center" vertical="center" wrapText="1"/>
    </xf>
    <xf numFmtId="1" fontId="38" fillId="0" borderId="64" xfId="0" applyNumberFormat="1" applyFont="1" applyFill="1" applyBorder="1" applyAlignment="1" applyProtection="1">
      <alignment horizontal="center" vertical="center" wrapText="1"/>
    </xf>
    <xf numFmtId="1" fontId="38" fillId="0" borderId="24" xfId="0" applyNumberFormat="1" applyFont="1" applyFill="1" applyBorder="1" applyAlignment="1" applyProtection="1">
      <alignment horizontal="center" vertical="center" wrapText="1"/>
    </xf>
    <xf numFmtId="1" fontId="3" fillId="0" borderId="50" xfId="0" applyNumberFormat="1" applyFont="1" applyFill="1" applyBorder="1" applyAlignment="1" applyProtection="1">
      <alignment horizontal="center" vertical="center" wrapText="1"/>
    </xf>
    <xf numFmtId="1" fontId="3" fillId="0" borderId="51" xfId="0" applyNumberFormat="1" applyFont="1" applyFill="1" applyBorder="1" applyAlignment="1" applyProtection="1">
      <alignment horizontal="center" vertical="center" wrapText="1"/>
    </xf>
    <xf numFmtId="1" fontId="3" fillId="0" borderId="24" xfId="0" applyNumberFormat="1" applyFont="1" applyFill="1" applyBorder="1" applyAlignment="1" applyProtection="1">
      <alignment horizontal="center" vertical="center" wrapText="1"/>
    </xf>
    <xf numFmtId="1" fontId="3" fillId="0" borderId="124" xfId="0" applyNumberFormat="1" applyFont="1" applyFill="1" applyBorder="1" applyAlignment="1" applyProtection="1">
      <alignment horizontal="center" vertical="center" wrapText="1"/>
    </xf>
    <xf numFmtId="1" fontId="3" fillId="0" borderId="74" xfId="0" applyNumberFormat="1" applyFont="1" applyFill="1" applyBorder="1" applyAlignment="1" applyProtection="1">
      <alignment horizontal="center" vertical="center" wrapText="1"/>
    </xf>
    <xf numFmtId="1" fontId="3" fillId="0" borderId="64" xfId="0" applyNumberFormat="1" applyFont="1" applyFill="1" applyBorder="1" applyAlignment="1" applyProtection="1">
      <alignment horizontal="center" vertical="center" wrapText="1"/>
    </xf>
    <xf numFmtId="1" fontId="3" fillId="0" borderId="52" xfId="0" applyNumberFormat="1" applyFont="1" applyFill="1" applyBorder="1" applyAlignment="1" applyProtection="1">
      <alignment horizontal="center" vertical="center" wrapText="1"/>
    </xf>
    <xf numFmtId="1" fontId="3" fillId="0" borderId="53" xfId="0" applyNumberFormat="1" applyFont="1" applyFill="1" applyBorder="1" applyAlignment="1" applyProtection="1">
      <alignment horizontal="center" vertical="center" wrapText="1"/>
    </xf>
    <xf numFmtId="1" fontId="3" fillId="0" borderId="54" xfId="0" applyNumberFormat="1" applyFont="1" applyFill="1" applyBorder="1" applyAlignment="1" applyProtection="1">
      <alignment horizontal="center" vertical="center" wrapText="1"/>
    </xf>
    <xf numFmtId="1" fontId="3" fillId="0" borderId="66" xfId="0" applyNumberFormat="1" applyFont="1" applyFill="1" applyBorder="1" applyAlignment="1" applyProtection="1">
      <alignment horizontal="center" vertical="center" wrapText="1"/>
    </xf>
    <xf numFmtId="0" fontId="4" fillId="2" borderId="32" xfId="0" applyFont="1" applyFill="1" applyBorder="1" applyAlignment="1" applyProtection="1">
      <alignment horizontal="center" vertical="center" wrapText="1"/>
      <protection locked="0"/>
    </xf>
    <xf numFmtId="0" fontId="4" fillId="2" borderId="32" xfId="0" applyFont="1" applyFill="1" applyBorder="1" applyAlignment="1" applyProtection="1">
      <alignment horizontal="center" wrapText="1"/>
      <protection locked="0"/>
    </xf>
    <xf numFmtId="0" fontId="14" fillId="0" borderId="22" xfId="0" applyFont="1" applyFill="1" applyBorder="1" applyAlignment="1" applyProtection="1">
      <alignment horizontal="center" vertical="center" wrapText="1"/>
      <protection locked="0"/>
    </xf>
    <xf numFmtId="1" fontId="14" fillId="0" borderId="22" xfId="0" applyNumberFormat="1" applyFont="1" applyFill="1" applyBorder="1" applyAlignment="1" applyProtection="1">
      <alignment horizontal="center" vertical="center" wrapText="1"/>
    </xf>
    <xf numFmtId="0" fontId="14" fillId="0" borderId="29" xfId="0" applyFont="1" applyFill="1" applyBorder="1" applyAlignment="1" applyProtection="1">
      <alignment horizontal="center" vertical="center" wrapText="1"/>
      <protection locked="0"/>
    </xf>
    <xf numFmtId="1" fontId="14" fillId="0" borderId="29" xfId="0" applyNumberFormat="1" applyFont="1" applyFill="1" applyBorder="1" applyAlignment="1" applyProtection="1">
      <alignment horizontal="center" vertical="center" wrapText="1"/>
    </xf>
    <xf numFmtId="1" fontId="14" fillId="0" borderId="0" xfId="0" applyNumberFormat="1" applyFont="1" applyFill="1" applyBorder="1" applyAlignment="1" applyProtection="1">
      <alignment horizontal="center" vertical="center" wrapText="1"/>
    </xf>
    <xf numFmtId="49" fontId="14" fillId="0" borderId="0" xfId="0" applyNumberFormat="1" applyFont="1" applyFill="1" applyBorder="1" applyAlignment="1" applyProtection="1">
      <alignment horizontal="center" vertical="center" wrapText="1"/>
      <protection locked="0"/>
    </xf>
    <xf numFmtId="0" fontId="41" fillId="0" borderId="0" xfId="0" applyFont="1" applyFill="1"/>
    <xf numFmtId="0" fontId="9" fillId="0" borderId="0" xfId="0" applyFont="1" applyFill="1"/>
    <xf numFmtId="0" fontId="9" fillId="0" borderId="0" xfId="0" applyFont="1" applyFill="1" applyBorder="1" applyAlignment="1">
      <alignment horizontal="center" vertical="center"/>
    </xf>
    <xf numFmtId="1" fontId="18" fillId="0" borderId="20" xfId="0" applyNumberFormat="1" applyFont="1" applyFill="1" applyBorder="1" applyAlignment="1" applyProtection="1">
      <alignment horizontal="center" vertical="center" wrapText="1"/>
    </xf>
    <xf numFmtId="1" fontId="18" fillId="0" borderId="125" xfId="0" applyNumberFormat="1" applyFont="1" applyFill="1" applyBorder="1" applyAlignment="1" applyProtection="1">
      <alignment horizontal="center" vertical="center" wrapText="1"/>
    </xf>
    <xf numFmtId="1" fontId="18" fillId="0" borderId="48" xfId="0" applyNumberFormat="1" applyFont="1" applyFill="1" applyBorder="1" applyAlignment="1" applyProtection="1">
      <alignment horizontal="center" vertical="center" wrapText="1"/>
    </xf>
    <xf numFmtId="1" fontId="40" fillId="0" borderId="65" xfId="0" applyNumberFormat="1" applyFont="1" applyFill="1" applyBorder="1" applyAlignment="1" applyProtection="1">
      <alignment horizontal="center" vertical="center" wrapText="1"/>
    </xf>
    <xf numFmtId="1" fontId="3" fillId="0" borderId="126" xfId="0" applyNumberFormat="1" applyFont="1" applyFill="1" applyBorder="1" applyAlignment="1" applyProtection="1">
      <alignment horizontal="center" vertical="center" wrapText="1"/>
    </xf>
    <xf numFmtId="1" fontId="3" fillId="0" borderId="127" xfId="0" applyNumberFormat="1" applyFont="1" applyFill="1" applyBorder="1" applyAlignment="1" applyProtection="1">
      <alignment horizontal="center" vertical="center" wrapText="1"/>
    </xf>
    <xf numFmtId="1" fontId="3" fillId="0" borderId="113" xfId="0" applyNumberFormat="1" applyFont="1" applyFill="1" applyBorder="1" applyAlignment="1" applyProtection="1">
      <alignment horizontal="center" vertical="center" wrapText="1"/>
    </xf>
    <xf numFmtId="1" fontId="3" fillId="0" borderId="65" xfId="0" applyNumberFormat="1" applyFont="1" applyFill="1" applyBorder="1" applyAlignment="1" applyProtection="1">
      <alignment horizontal="center" vertical="center" wrapText="1"/>
    </xf>
    <xf numFmtId="1" fontId="3" fillId="0" borderId="67" xfId="0" applyNumberFormat="1" applyFont="1" applyFill="1" applyBorder="1" applyAlignment="1" applyProtection="1">
      <alignment horizontal="center" vertical="center" wrapText="1"/>
    </xf>
    <xf numFmtId="0" fontId="4" fillId="2" borderId="55" xfId="0" applyFont="1" applyFill="1" applyBorder="1" applyAlignment="1" applyProtection="1">
      <alignment horizontal="center" wrapText="1"/>
      <protection locked="0"/>
    </xf>
    <xf numFmtId="0" fontId="4" fillId="2" borderId="31" xfId="0" applyFont="1" applyFill="1" applyBorder="1" applyAlignment="1" applyProtection="1">
      <alignment horizontal="center" vertical="center" wrapText="1"/>
      <protection locked="0"/>
    </xf>
    <xf numFmtId="0" fontId="4" fillId="2" borderId="83" xfId="0" applyFont="1" applyFill="1" applyBorder="1" applyAlignment="1" applyProtection="1">
      <alignment horizontal="center" vertical="center" wrapText="1"/>
      <protection locked="0"/>
    </xf>
    <xf numFmtId="1" fontId="14" fillId="0" borderId="48" xfId="0" applyNumberFormat="1" applyFont="1" applyFill="1" applyBorder="1" applyAlignment="1" applyProtection="1">
      <alignment horizontal="center" vertical="center" wrapText="1"/>
    </xf>
    <xf numFmtId="49" fontId="14" fillId="0" borderId="128" xfId="0" applyNumberFormat="1" applyFont="1" applyFill="1" applyBorder="1" applyAlignment="1" applyProtection="1">
      <alignment horizontal="center" vertical="center" wrapText="1"/>
      <protection locked="0"/>
    </xf>
    <xf numFmtId="49" fontId="14" fillId="0" borderId="129" xfId="0" applyNumberFormat="1" applyFont="1" applyFill="1" applyBorder="1" applyAlignment="1" applyProtection="1">
      <alignment horizontal="center" vertical="center" wrapText="1"/>
      <protection locked="0"/>
    </xf>
    <xf numFmtId="49" fontId="14" fillId="0" borderId="130" xfId="0" applyNumberFormat="1" applyFont="1" applyFill="1" applyBorder="1" applyAlignment="1" applyProtection="1">
      <alignment horizontal="center" vertical="center" wrapText="1"/>
      <protection locked="0"/>
    </xf>
    <xf numFmtId="49" fontId="14" fillId="0" borderId="131" xfId="0" applyNumberFormat="1" applyFont="1" applyFill="1" applyBorder="1" applyAlignment="1" applyProtection="1">
      <alignment horizontal="center" vertical="center" wrapText="1"/>
      <protection locked="0"/>
    </xf>
    <xf numFmtId="1" fontId="14" fillId="0" borderId="52" xfId="0" applyNumberFormat="1" applyFont="1" applyFill="1" applyBorder="1" applyAlignment="1" applyProtection="1">
      <alignment horizontal="center" vertical="center" wrapText="1"/>
    </xf>
    <xf numFmtId="49" fontId="14" fillId="0" borderId="132" xfId="0" applyNumberFormat="1" applyFont="1" applyFill="1" applyBorder="1" applyAlignment="1" applyProtection="1">
      <alignment horizontal="center" vertical="center" wrapText="1"/>
      <protection locked="0"/>
    </xf>
    <xf numFmtId="49" fontId="14" fillId="0" borderId="133" xfId="0" applyNumberFormat="1" applyFont="1" applyFill="1" applyBorder="1" applyAlignment="1" applyProtection="1">
      <alignment horizontal="center" vertical="center" wrapText="1"/>
      <protection locked="0"/>
    </xf>
    <xf numFmtId="49" fontId="14" fillId="0" borderId="134" xfId="0" applyNumberFormat="1" applyFont="1" applyFill="1" applyBorder="1" applyAlignment="1" applyProtection="1">
      <alignment horizontal="center" vertical="center" wrapText="1"/>
      <protection locked="0"/>
    </xf>
    <xf numFmtId="49" fontId="14" fillId="0" borderId="135" xfId="0" applyNumberFormat="1" applyFont="1" applyFill="1" applyBorder="1" applyAlignment="1" applyProtection="1">
      <alignment horizontal="center" vertical="center" wrapText="1"/>
      <protection locked="0"/>
    </xf>
    <xf numFmtId="1" fontId="14" fillId="0" borderId="129" xfId="0" applyNumberFormat="1" applyFont="1" applyFill="1" applyBorder="1" applyAlignment="1" applyProtection="1">
      <alignment horizontal="center" vertical="center" wrapText="1"/>
    </xf>
    <xf numFmtId="0" fontId="41" fillId="0" borderId="0" xfId="0" applyFont="1" applyFill="1" applyBorder="1"/>
    <xf numFmtId="0" fontId="42" fillId="0" borderId="0" xfId="0" applyFont="1" applyFill="1" applyBorder="1"/>
    <xf numFmtId="0" fontId="9" fillId="0" borderId="0" xfId="0" applyFont="1" applyFill="1" applyBorder="1" applyAlignment="1">
      <alignment vertical="center"/>
    </xf>
    <xf numFmtId="1" fontId="40" fillId="0" borderId="51" xfId="0" applyNumberFormat="1" applyFont="1" applyFill="1" applyBorder="1" applyAlignment="1" applyProtection="1">
      <alignment horizontal="center" vertical="center" wrapText="1"/>
    </xf>
    <xf numFmtId="1" fontId="20" fillId="2" borderId="83" xfId="0" applyNumberFormat="1" applyFont="1" applyFill="1" applyBorder="1" applyAlignment="1" applyProtection="1">
      <alignment horizontal="center" vertical="center" wrapText="1"/>
      <protection locked="0"/>
    </xf>
    <xf numFmtId="0" fontId="4" fillId="2" borderId="57" xfId="0" applyFont="1" applyFill="1" applyBorder="1" applyAlignment="1" applyProtection="1">
      <alignment horizontal="center" vertical="center" wrapText="1"/>
      <protection locked="0"/>
    </xf>
    <xf numFmtId="1" fontId="14" fillId="0" borderId="128" xfId="0" applyNumberFormat="1" applyFont="1" applyFill="1" applyBorder="1" applyAlignment="1" applyProtection="1">
      <alignment horizontal="left" vertical="center" wrapText="1"/>
      <protection locked="0"/>
    </xf>
    <xf numFmtId="1" fontId="14" fillId="0" borderId="129" xfId="0" applyNumberFormat="1" applyFont="1" applyFill="1" applyBorder="1" applyAlignment="1" applyProtection="1">
      <alignment horizontal="left" vertical="center" wrapText="1"/>
      <protection locked="0"/>
    </xf>
    <xf numFmtId="1" fontId="14" fillId="0" borderId="136" xfId="0" applyNumberFormat="1" applyFont="1" applyFill="1" applyBorder="1" applyAlignment="1" applyProtection="1">
      <alignment horizontal="center" vertical="center" wrapText="1"/>
    </xf>
    <xf numFmtId="1" fontId="14" fillId="0" borderId="43" xfId="0" applyNumberFormat="1" applyFont="1" applyFill="1" applyBorder="1" applyAlignment="1" applyProtection="1">
      <alignment horizontal="center" vertical="center" wrapText="1"/>
    </xf>
    <xf numFmtId="1" fontId="14" fillId="0" borderId="42" xfId="0" applyNumberFormat="1" applyFont="1" applyFill="1" applyBorder="1" applyAlignment="1" applyProtection="1">
      <alignment horizontal="left" vertical="center" wrapText="1"/>
      <protection locked="0"/>
    </xf>
    <xf numFmtId="1" fontId="14" fillId="0" borderId="0" xfId="0" applyNumberFormat="1" applyFont="1" applyFill="1" applyBorder="1" applyAlignment="1" applyProtection="1">
      <alignment horizontal="left" vertical="center" wrapText="1"/>
      <protection locked="0"/>
    </xf>
    <xf numFmtId="1" fontId="14" fillId="0" borderId="135" xfId="0" applyNumberFormat="1" applyFont="1" applyFill="1" applyBorder="1" applyAlignment="1" applyProtection="1">
      <alignment horizontal="center" vertical="center" wrapText="1"/>
    </xf>
    <xf numFmtId="1" fontId="14" fillId="0" borderId="133" xfId="0" applyNumberFormat="1" applyFont="1" applyFill="1" applyBorder="1" applyAlignment="1" applyProtection="1">
      <alignment horizontal="center" vertical="center" wrapText="1"/>
    </xf>
    <xf numFmtId="1" fontId="14" fillId="0" borderId="137" xfId="0" applyNumberFormat="1" applyFont="1" applyFill="1" applyBorder="1" applyAlignment="1" applyProtection="1">
      <alignment horizontal="center" vertical="center" wrapText="1"/>
    </xf>
    <xf numFmtId="1" fontId="14" fillId="0" borderId="132" xfId="0" applyNumberFormat="1" applyFont="1" applyFill="1" applyBorder="1" applyAlignment="1" applyProtection="1">
      <alignment horizontal="left" vertical="center" wrapText="1"/>
      <protection locked="0"/>
    </xf>
    <xf numFmtId="1" fontId="14" fillId="0" borderId="133" xfId="0" applyNumberFormat="1" applyFont="1" applyFill="1" applyBorder="1" applyAlignment="1" applyProtection="1">
      <alignment horizontal="left" vertical="center" wrapText="1"/>
      <protection locked="0"/>
    </xf>
    <xf numFmtId="1" fontId="14" fillId="0" borderId="0" xfId="0" applyNumberFormat="1" applyFont="1" applyFill="1" applyBorder="1" applyAlignment="1" applyProtection="1">
      <alignment vertical="center" wrapText="1"/>
      <protection locked="0"/>
    </xf>
    <xf numFmtId="0" fontId="43" fillId="0" borderId="0" xfId="0" applyFont="1" applyFill="1" applyBorder="1" applyAlignment="1">
      <alignment vertical="center"/>
    </xf>
    <xf numFmtId="0" fontId="9" fillId="0" borderId="0" xfId="0" applyFont="1" applyBorder="1" applyAlignment="1">
      <alignment vertical="center"/>
    </xf>
    <xf numFmtId="0" fontId="9" fillId="0" borderId="0" xfId="0" applyFont="1" applyFill="1" applyBorder="1"/>
    <xf numFmtId="0" fontId="43" fillId="0" borderId="0" xfId="0" applyFont="1" applyFill="1" applyAlignment="1">
      <alignment vertical="center"/>
    </xf>
    <xf numFmtId="0" fontId="4" fillId="0" borderId="0" xfId="0" applyFont="1" applyFill="1" applyBorder="1" applyAlignment="1">
      <alignment horizontal="left"/>
    </xf>
    <xf numFmtId="0" fontId="15" fillId="0" borderId="0" xfId="0" applyFont="1" applyBorder="1" applyAlignment="1">
      <alignment horizontal="left"/>
    </xf>
    <xf numFmtId="0" fontId="9" fillId="0" borderId="0" xfId="0" applyFont="1" applyBorder="1" applyAlignment="1">
      <alignment vertical="top"/>
    </xf>
    <xf numFmtId="0" fontId="4" fillId="0" borderId="20" xfId="0" applyFont="1" applyFill="1" applyBorder="1" applyAlignment="1" applyProtection="1">
      <alignment horizontal="left" vertical="center" wrapText="1"/>
    </xf>
    <xf numFmtId="0" fontId="4" fillId="0" borderId="22" xfId="0" applyFont="1" applyFill="1" applyBorder="1" applyAlignment="1" applyProtection="1">
      <alignment horizontal="left" vertical="center" wrapText="1"/>
    </xf>
    <xf numFmtId="0" fontId="4" fillId="0" borderId="48" xfId="0" applyFont="1" applyFill="1" applyBorder="1" applyAlignment="1" applyProtection="1">
      <alignment horizontal="left" vertical="center" wrapText="1"/>
    </xf>
    <xf numFmtId="0" fontId="2" fillId="0" borderId="138" xfId="0" applyFont="1" applyFill="1" applyBorder="1" applyProtection="1">
      <protection locked="0"/>
    </xf>
    <xf numFmtId="1" fontId="40" fillId="0" borderId="25" xfId="0" applyNumberFormat="1" applyFont="1" applyFill="1" applyBorder="1" applyAlignment="1" applyProtection="1">
      <alignment horizontal="center" vertical="center" wrapText="1"/>
    </xf>
    <xf numFmtId="0" fontId="38" fillId="0" borderId="25" xfId="0" applyFont="1" applyFill="1" applyBorder="1" applyAlignment="1" applyProtection="1">
      <alignment horizontal="center" vertical="center" wrapText="1"/>
    </xf>
    <xf numFmtId="0" fontId="38" fillId="0" borderId="50" xfId="0" applyFont="1" applyFill="1" applyBorder="1" applyAlignment="1" applyProtection="1">
      <alignment horizontal="center" vertical="center" wrapText="1"/>
    </xf>
    <xf numFmtId="0" fontId="2" fillId="0" borderId="109" xfId="0" applyFont="1" applyFill="1" applyBorder="1" applyProtection="1">
      <protection locked="0"/>
    </xf>
    <xf numFmtId="0" fontId="4" fillId="0" borderId="23" xfId="0" applyFont="1" applyFill="1" applyBorder="1" applyAlignment="1" applyProtection="1">
      <alignment horizontal="left" vertical="center" wrapText="1"/>
    </xf>
    <xf numFmtId="0" fontId="4" fillId="0" borderId="25" xfId="0" applyFont="1" applyFill="1" applyBorder="1" applyAlignment="1" applyProtection="1">
      <alignment horizontal="left" vertical="center" wrapText="1"/>
    </xf>
    <xf numFmtId="0" fontId="4" fillId="0" borderId="50" xfId="0" applyFont="1" applyFill="1" applyBorder="1" applyAlignment="1" applyProtection="1">
      <alignment horizontal="left" vertical="center" wrapText="1"/>
    </xf>
    <xf numFmtId="0" fontId="4" fillId="0" borderId="28" xfId="0" applyFont="1" applyFill="1" applyBorder="1" applyAlignment="1" applyProtection="1">
      <alignment horizontal="left" vertical="center" wrapText="1"/>
    </xf>
    <xf numFmtId="0" fontId="4" fillId="0" borderId="29" xfId="0" applyFont="1" applyFill="1" applyBorder="1" applyAlignment="1" applyProtection="1">
      <alignment horizontal="left" vertical="center" wrapText="1"/>
    </xf>
    <xf numFmtId="0" fontId="4" fillId="0" borderId="52" xfId="0" applyFont="1" applyFill="1" applyBorder="1" applyAlignment="1" applyProtection="1">
      <alignment horizontal="left" vertical="center" wrapText="1"/>
    </xf>
    <xf numFmtId="0" fontId="2" fillId="0" borderId="116" xfId="0" applyFont="1" applyFill="1" applyBorder="1" applyProtection="1">
      <protection locked="0"/>
    </xf>
    <xf numFmtId="1" fontId="20" fillId="2" borderId="57" xfId="0" applyNumberFormat="1" applyFont="1" applyFill="1" applyBorder="1" applyAlignment="1" applyProtection="1">
      <alignment horizontal="center" vertical="center" wrapText="1"/>
      <protection locked="0"/>
    </xf>
    <xf numFmtId="1" fontId="14" fillId="0" borderId="139" xfId="0" applyNumberFormat="1" applyFont="1" applyFill="1" applyBorder="1" applyAlignment="1" applyProtection="1">
      <alignment horizontal="left" vertical="center" wrapText="1"/>
      <protection locked="0"/>
    </xf>
    <xf numFmtId="1" fontId="14" fillId="0" borderId="43" xfId="0" applyNumberFormat="1" applyFont="1" applyFill="1" applyBorder="1" applyAlignment="1" applyProtection="1">
      <alignment horizontal="left" vertical="center" wrapText="1"/>
      <protection locked="0"/>
    </xf>
    <xf numFmtId="1" fontId="14" fillId="0" borderId="137" xfId="0" applyNumberFormat="1" applyFont="1" applyFill="1" applyBorder="1" applyAlignment="1" applyProtection="1">
      <alignment horizontal="left" vertical="center" wrapText="1"/>
      <protection locked="0"/>
    </xf>
    <xf numFmtId="0" fontId="15" fillId="0" borderId="0" xfId="0" applyFont="1" applyBorder="1" applyAlignment="1"/>
    <xf numFmtId="0" fontId="4" fillId="0" borderId="0" xfId="0" applyFont="1" applyBorder="1" applyProtection="1">
      <protection locked="0"/>
    </xf>
    <xf numFmtId="49" fontId="4" fillId="0" borderId="0" xfId="0" applyNumberFormat="1" applyFont="1" applyFill="1" applyBorder="1" applyAlignment="1">
      <alignment horizontal="center" vertical="center" wrapText="1"/>
    </xf>
    <xf numFmtId="0" fontId="4" fillId="0" borderId="0" xfId="0" applyFont="1" applyBorder="1"/>
    <xf numFmtId="0" fontId="9" fillId="0" borderId="0" xfId="0" applyFont="1" applyFill="1" applyBorder="1" applyAlignment="1"/>
    <xf numFmtId="0" fontId="44" fillId="0" borderId="0" xfId="0" applyFont="1" applyFill="1"/>
    <xf numFmtId="0" fontId="44" fillId="0" borderId="0" xfId="0" applyFont="1" applyFill="1" applyBorder="1"/>
    <xf numFmtId="0" fontId="15" fillId="0" borderId="83" xfId="0" applyFont="1" applyBorder="1" applyAlignment="1">
      <alignment horizontal="center" vertical="center"/>
    </xf>
    <xf numFmtId="1" fontId="5" fillId="3" borderId="56" xfId="0" applyNumberFormat="1" applyFont="1" applyFill="1" applyBorder="1" applyAlignment="1">
      <alignment horizontal="center" vertical="center" wrapText="1"/>
    </xf>
    <xf numFmtId="0" fontId="15" fillId="0" borderId="83" xfId="0" applyFont="1" applyBorder="1" applyAlignment="1"/>
    <xf numFmtId="0" fontId="15" fillId="0" borderId="57" xfId="0" applyFont="1" applyBorder="1" applyAlignment="1"/>
    <xf numFmtId="0" fontId="15" fillId="0" borderId="83" xfId="0" applyFont="1" applyBorder="1" applyAlignment="1">
      <alignment horizontal="left" vertical="center"/>
    </xf>
    <xf numFmtId="49" fontId="5" fillId="0" borderId="44" xfId="0" applyNumberFormat="1" applyFont="1" applyFill="1" applyBorder="1" applyAlignment="1">
      <alignment horizontal="center" vertical="center" wrapText="1"/>
    </xf>
    <xf numFmtId="0" fontId="15" fillId="0" borderId="45" xfId="0" applyFont="1" applyBorder="1" applyAlignment="1"/>
    <xf numFmtId="0" fontId="15" fillId="0" borderId="46" xfId="0" applyFont="1" applyBorder="1" applyAlignment="1"/>
    <xf numFmtId="0" fontId="15" fillId="0" borderId="117" xfId="0" applyFont="1" applyBorder="1" applyAlignment="1">
      <alignment vertical="center" wrapText="1"/>
    </xf>
    <xf numFmtId="49" fontId="4" fillId="0" borderId="36" xfId="0" applyNumberFormat="1" applyFont="1" applyFill="1" applyBorder="1" applyAlignment="1">
      <alignment horizontal="center" vertical="center" wrapText="1"/>
    </xf>
    <xf numFmtId="0" fontId="15" fillId="0" borderId="38" xfId="0" applyFont="1" applyBorder="1" applyAlignment="1"/>
    <xf numFmtId="0" fontId="15" fillId="0" borderId="37" xfId="0" applyFont="1" applyBorder="1" applyAlignment="1"/>
    <xf numFmtId="0" fontId="15" fillId="0" borderId="38" xfId="0" applyFont="1" applyBorder="1" applyAlignment="1">
      <alignment vertical="center" wrapText="1"/>
    </xf>
    <xf numFmtId="49" fontId="5" fillId="0" borderId="36" xfId="0" applyNumberFormat="1" applyFont="1" applyFill="1" applyBorder="1" applyAlignment="1">
      <alignment horizontal="center" vertical="center" wrapText="1"/>
    </xf>
    <xf numFmtId="0" fontId="39" fillId="0" borderId="38" xfId="0" applyFont="1" applyBorder="1" applyAlignment="1"/>
    <xf numFmtId="0" fontId="39" fillId="0" borderId="37" xfId="0" applyFont="1" applyBorder="1" applyAlignment="1"/>
    <xf numFmtId="0" fontId="15" fillId="0" borderId="38" xfId="0" applyFont="1" applyBorder="1" applyAlignment="1">
      <alignment vertical="center"/>
    </xf>
    <xf numFmtId="49" fontId="4" fillId="0" borderId="44" xfId="0" applyNumberFormat="1" applyFont="1" applyFill="1" applyBorder="1" applyAlignment="1">
      <alignment horizontal="center" vertical="center" wrapText="1"/>
    </xf>
    <xf numFmtId="0" fontId="15" fillId="0" borderId="45" xfId="0" applyFont="1" applyBorder="1" applyAlignment="1">
      <alignment vertical="center" wrapText="1"/>
    </xf>
    <xf numFmtId="0" fontId="4" fillId="0" borderId="36"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111" xfId="0" applyFont="1" applyFill="1" applyBorder="1" applyAlignment="1">
      <alignment horizontal="center" vertical="center" wrapText="1"/>
    </xf>
    <xf numFmtId="0" fontId="4" fillId="0" borderId="114"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1" xfId="0" applyFont="1" applyFill="1" applyBorder="1" applyAlignment="1">
      <alignment horizontal="justify" vertical="center" wrapText="1"/>
    </xf>
    <xf numFmtId="0" fontId="4" fillId="0" borderId="114" xfId="0" applyFont="1" applyFill="1" applyBorder="1" applyAlignment="1">
      <alignment horizontal="justify" vertical="center" wrapText="1"/>
    </xf>
    <xf numFmtId="0" fontId="29" fillId="0" borderId="0" xfId="0" applyFont="1" applyFill="1" applyAlignment="1">
      <alignment horizontal="right" vertical="center"/>
    </xf>
    <xf numFmtId="0" fontId="4" fillId="0" borderId="0" xfId="0" applyFont="1" applyFill="1" applyAlignment="1">
      <alignment horizontal="left" vertical="center" wrapText="1"/>
    </xf>
    <xf numFmtId="0" fontId="29" fillId="0" borderId="0" xfId="0" applyFont="1" applyFill="1" applyAlignment="1">
      <alignment horizontal="right" vertical="top"/>
    </xf>
    <xf numFmtId="0" fontId="4" fillId="0" borderId="0" xfId="0" applyFont="1" applyFill="1" applyAlignment="1">
      <alignment horizontal="left" vertical="top" wrapText="1"/>
    </xf>
    <xf numFmtId="0" fontId="9" fillId="0" borderId="119" xfId="0" applyFont="1" applyBorder="1" applyAlignment="1">
      <alignment vertical="center"/>
    </xf>
    <xf numFmtId="0" fontId="9" fillId="0" borderId="119" xfId="0" applyFont="1" applyFill="1" applyBorder="1"/>
    <xf numFmtId="0" fontId="9" fillId="0" borderId="120" xfId="0" applyFont="1" applyFill="1" applyBorder="1"/>
    <xf numFmtId="0" fontId="43" fillId="0" borderId="119" xfId="0" applyFont="1" applyBorder="1" applyAlignment="1">
      <alignment vertical="center"/>
    </xf>
    <xf numFmtId="0" fontId="44" fillId="0" borderId="0" xfId="0" applyFont="1" applyBorder="1"/>
    <xf numFmtId="0" fontId="43" fillId="0" borderId="0" xfId="0" applyFont="1" applyAlignment="1">
      <alignment vertical="center"/>
    </xf>
    <xf numFmtId="0" fontId="44" fillId="0" borderId="120" xfId="0" applyFont="1" applyBorder="1"/>
    <xf numFmtId="0" fontId="4" fillId="0" borderId="121" xfId="0" applyFont="1" applyFill="1" applyBorder="1" applyAlignment="1">
      <alignment horizontal="left"/>
    </xf>
    <xf numFmtId="0" fontId="15" fillId="0" borderId="121" xfId="0" applyFont="1" applyBorder="1" applyAlignment="1">
      <alignment horizontal="left"/>
    </xf>
    <xf numFmtId="0" fontId="9" fillId="0" borderId="119" xfId="0" applyFont="1" applyFill="1" applyBorder="1" applyAlignment="1"/>
    <xf numFmtId="0" fontId="41" fillId="0" borderId="120" xfId="0" applyFont="1" applyFill="1" applyBorder="1"/>
    <xf numFmtId="0" fontId="9" fillId="0" borderId="0" xfId="0" applyFont="1"/>
    <xf numFmtId="0" fontId="44" fillId="0" borderId="0" xfId="0" applyFont="1"/>
    <xf numFmtId="0" fontId="9" fillId="0" borderId="0" xfId="0" applyFont="1" applyFill="1" applyAlignment="1">
      <alignment vertical="center"/>
    </xf>
    <xf numFmtId="0" fontId="9" fillId="0" borderId="0" xfId="0" applyFont="1" applyFill="1" applyAlignment="1">
      <alignment horizontal="left"/>
    </xf>
    <xf numFmtId="0" fontId="9" fillId="0" borderId="0" xfId="0" applyFont="1" applyFill="1" applyAlignment="1"/>
    <xf numFmtId="0" fontId="15" fillId="0" borderId="114" xfId="0" applyFont="1" applyBorder="1" applyAlignment="1">
      <alignment vertical="center" wrapText="1"/>
    </xf>
    <xf numFmtId="49" fontId="4" fillId="0" borderId="111" xfId="0" applyNumberFormat="1" applyFont="1" applyFill="1" applyBorder="1" applyAlignment="1">
      <alignment horizontal="center" vertical="center" wrapText="1"/>
    </xf>
    <xf numFmtId="0" fontId="15" fillId="0" borderId="114" xfId="0" applyFont="1" applyBorder="1" applyAlignment="1"/>
    <xf numFmtId="0" fontId="15" fillId="0" borderId="112" xfId="0" applyFont="1" applyBorder="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8080"/>
      <color rgb="000000CC"/>
      <color rgb="00336699"/>
      <color rgb="006666FF"/>
      <color rgb="00CC0000"/>
      <color rgb="00CC0066"/>
      <color rgb="00663300"/>
      <color rgb="00006600"/>
      <color rgb="00808000"/>
      <color rgb="0000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9525</xdr:colOff>
      <xdr:row>0</xdr:row>
      <xdr:rowOff>299085</xdr:rowOff>
    </xdr:from>
    <xdr:to>
      <xdr:col>7</xdr:col>
      <xdr:colOff>354965</xdr:colOff>
      <xdr:row>9</xdr:row>
      <xdr:rowOff>224155</xdr:rowOff>
    </xdr:to>
    <xdr:pic>
      <xdr:nvPicPr>
        <xdr:cNvPr id="3" name="Picture 2" descr="gerb_BGTU_6_6cm"/>
        <xdr:cNvPicPr>
          <a:picLocks noChangeAspect="1" noChangeArrowheads="1"/>
        </xdr:cNvPicPr>
      </xdr:nvPicPr>
      <xdr:blipFill>
        <a:blip r:embed="rId1" cstate="print"/>
        <a:srcRect/>
        <a:stretch>
          <a:fillRect/>
        </a:stretch>
      </xdr:blipFill>
      <xdr:spPr>
        <a:xfrm>
          <a:off x="9525" y="299085"/>
          <a:ext cx="3163570" cy="336359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pageSetUpPr fitToPage="1"/>
  </sheetPr>
  <dimension ref="A1:CH245"/>
  <sheetViews>
    <sheetView showZeros="0" tabSelected="1" view="pageBreakPreview" zoomScale="70" zoomScaleNormal="70" topLeftCell="A118" workbookViewId="0">
      <selection activeCell="Z139" sqref="Z139:AF139"/>
    </sheetView>
  </sheetViews>
  <sheetFormatPr defaultColWidth="9" defaultRowHeight="14.25"/>
  <cols>
    <col min="1" max="18" width="5.28333333333333" style="22" customWidth="1"/>
    <col min="19" max="34" width="4.70833333333333" style="22" customWidth="1"/>
    <col min="35" max="35" width="6.70833333333333" style="22" customWidth="1"/>
    <col min="36" max="37" width="5.70833333333333" style="22" customWidth="1"/>
    <col min="38" max="38" width="6.70833333333333" style="22" customWidth="1"/>
    <col min="39" max="40" width="5.70833333333333" style="22" customWidth="1"/>
    <col min="41" max="41" width="6.70833333333333" style="22" customWidth="1"/>
    <col min="42" max="43" width="5.70833333333333" style="22" customWidth="1"/>
    <col min="44" max="44" width="6.70833333333333" style="22" customWidth="1"/>
    <col min="45" max="46" width="5.70833333333333" style="22" customWidth="1"/>
    <col min="47" max="47" width="6.70833333333333" style="22" customWidth="1"/>
    <col min="48" max="49" width="5.70833333333333" style="22" customWidth="1"/>
    <col min="50" max="50" width="6.70833333333333" style="22" customWidth="1"/>
    <col min="51" max="52" width="5.70833333333333" style="22" customWidth="1"/>
    <col min="53" max="53" width="6.70833333333333" style="22" customWidth="1"/>
    <col min="54" max="54" width="6.56666666666667" style="22" customWidth="1"/>
    <col min="55" max="56" width="7" style="22" customWidth="1"/>
    <col min="57" max="57" width="6.14166666666667" style="22" customWidth="1"/>
    <col min="58" max="58" width="6.70833333333333" style="22" customWidth="1"/>
    <col min="59" max="59" width="5.85833333333333" style="23" customWidth="1"/>
    <col min="60" max="61" width="5.70833333333333" style="23" customWidth="1"/>
    <col min="62" max="62" width="16.2833333333333" style="22" customWidth="1"/>
    <col min="63" max="222" width="9.14166666666667" style="22"/>
    <col min="223" max="224" width="4.14166666666667" style="22" customWidth="1"/>
    <col min="225" max="239" width="4.70833333333333" style="22" customWidth="1"/>
    <col min="240" max="242" width="3.70833333333333" style="22" customWidth="1"/>
    <col min="243" max="243" width="4.28333333333333" style="22" customWidth="1"/>
    <col min="244" max="255" width="3.70833333333333" style="22" customWidth="1"/>
    <col min="256" max="256" width="5.425" style="22" customWidth="1"/>
    <col min="257" max="257" width="4.70833333333333" style="22" customWidth="1"/>
    <col min="258" max="258" width="3.70833333333333" style="22" customWidth="1"/>
    <col min="259" max="259" width="5.425" style="22" customWidth="1"/>
    <col min="260" max="260" width="4.70833333333333" style="22" customWidth="1"/>
    <col min="261" max="261" width="3.70833333333333" style="22" customWidth="1"/>
    <col min="262" max="262" width="5.425" style="22" customWidth="1"/>
    <col min="263" max="263" width="4.70833333333333" style="22" customWidth="1"/>
    <col min="264" max="264" width="3.70833333333333" style="22" customWidth="1"/>
    <col min="265" max="265" width="5.425" style="22" customWidth="1"/>
    <col min="266" max="266" width="4.70833333333333" style="22" customWidth="1"/>
    <col min="267" max="267" width="3.70833333333333" style="22" customWidth="1"/>
    <col min="268" max="268" width="5.425" style="22" customWidth="1"/>
    <col min="269" max="269" width="4.70833333333333" style="22" customWidth="1"/>
    <col min="270" max="270" width="3.70833333333333" style="22" customWidth="1"/>
    <col min="271" max="271" width="5.425" style="22" customWidth="1"/>
    <col min="272" max="272" width="4.70833333333333" style="22" customWidth="1"/>
    <col min="273" max="273" width="3.70833333333333" style="22" customWidth="1"/>
    <col min="274" max="274" width="5.425" style="22" customWidth="1"/>
    <col min="275" max="275" width="4.70833333333333" style="22" customWidth="1"/>
    <col min="276" max="278" width="4.14166666666667" style="22" customWidth="1"/>
    <col min="279" max="282" width="3.70833333333333" style="22" customWidth="1"/>
    <col min="283" max="283" width="4.70833333333333" style="22" customWidth="1"/>
    <col min="284" max="284" width="5.14166666666667" style="22" customWidth="1"/>
    <col min="285" max="285" width="4.56666666666667" style="22" customWidth="1"/>
    <col min="286" max="478" width="9.14166666666667" style="22"/>
    <col min="479" max="480" width="4.14166666666667" style="22" customWidth="1"/>
    <col min="481" max="495" width="4.70833333333333" style="22" customWidth="1"/>
    <col min="496" max="498" width="3.70833333333333" style="22" customWidth="1"/>
    <col min="499" max="499" width="4.28333333333333" style="22" customWidth="1"/>
    <col min="500" max="511" width="3.70833333333333" style="22" customWidth="1"/>
    <col min="512" max="512" width="5.425" style="22" customWidth="1"/>
    <col min="513" max="513" width="4.70833333333333" style="22" customWidth="1"/>
    <col min="514" max="514" width="3.70833333333333" style="22" customWidth="1"/>
    <col min="515" max="515" width="5.425" style="22" customWidth="1"/>
    <col min="516" max="516" width="4.70833333333333" style="22" customWidth="1"/>
    <col min="517" max="517" width="3.70833333333333" style="22" customWidth="1"/>
    <col min="518" max="518" width="5.425" style="22" customWidth="1"/>
    <col min="519" max="519" width="4.70833333333333" style="22" customWidth="1"/>
    <col min="520" max="520" width="3.70833333333333" style="22" customWidth="1"/>
    <col min="521" max="521" width="5.425" style="22" customWidth="1"/>
    <col min="522" max="522" width="4.70833333333333" style="22" customWidth="1"/>
    <col min="523" max="523" width="3.70833333333333" style="22" customWidth="1"/>
    <col min="524" max="524" width="5.425" style="22" customWidth="1"/>
    <col min="525" max="525" width="4.70833333333333" style="22" customWidth="1"/>
    <col min="526" max="526" width="3.70833333333333" style="22" customWidth="1"/>
    <col min="527" max="527" width="5.425" style="22" customWidth="1"/>
    <col min="528" max="528" width="4.70833333333333" style="22" customWidth="1"/>
    <col min="529" max="529" width="3.70833333333333" style="22" customWidth="1"/>
    <col min="530" max="530" width="5.425" style="22" customWidth="1"/>
    <col min="531" max="531" width="4.70833333333333" style="22" customWidth="1"/>
    <col min="532" max="534" width="4.14166666666667" style="22" customWidth="1"/>
    <col min="535" max="538" width="3.70833333333333" style="22" customWidth="1"/>
    <col min="539" max="539" width="4.70833333333333" style="22" customWidth="1"/>
    <col min="540" max="540" width="5.14166666666667" style="22" customWidth="1"/>
    <col min="541" max="541" width="4.56666666666667" style="22" customWidth="1"/>
    <col min="542" max="734" width="9.14166666666667" style="22"/>
    <col min="735" max="736" width="4.14166666666667" style="22" customWidth="1"/>
    <col min="737" max="751" width="4.70833333333333" style="22" customWidth="1"/>
    <col min="752" max="754" width="3.70833333333333" style="22" customWidth="1"/>
    <col min="755" max="755" width="4.28333333333333" style="22" customWidth="1"/>
    <col min="756" max="767" width="3.70833333333333" style="22" customWidth="1"/>
    <col min="768" max="768" width="5.425" style="22" customWidth="1"/>
    <col min="769" max="769" width="4.70833333333333" style="22" customWidth="1"/>
    <col min="770" max="770" width="3.70833333333333" style="22" customWidth="1"/>
    <col min="771" max="771" width="5.425" style="22" customWidth="1"/>
    <col min="772" max="772" width="4.70833333333333" style="22" customWidth="1"/>
    <col min="773" max="773" width="3.70833333333333" style="22" customWidth="1"/>
    <col min="774" max="774" width="5.425" style="22" customWidth="1"/>
    <col min="775" max="775" width="4.70833333333333" style="22" customWidth="1"/>
    <col min="776" max="776" width="3.70833333333333" style="22" customWidth="1"/>
    <col min="777" max="777" width="5.425" style="22" customWidth="1"/>
    <col min="778" max="778" width="4.70833333333333" style="22" customWidth="1"/>
    <col min="779" max="779" width="3.70833333333333" style="22" customWidth="1"/>
    <col min="780" max="780" width="5.425" style="22" customWidth="1"/>
    <col min="781" max="781" width="4.70833333333333" style="22" customWidth="1"/>
    <col min="782" max="782" width="3.70833333333333" style="22" customWidth="1"/>
    <col min="783" max="783" width="5.425" style="22" customWidth="1"/>
    <col min="784" max="784" width="4.70833333333333" style="22" customWidth="1"/>
    <col min="785" max="785" width="3.70833333333333" style="22" customWidth="1"/>
    <col min="786" max="786" width="5.425" style="22" customWidth="1"/>
    <col min="787" max="787" width="4.70833333333333" style="22" customWidth="1"/>
    <col min="788" max="790" width="4.14166666666667" style="22" customWidth="1"/>
    <col min="791" max="794" width="3.70833333333333" style="22" customWidth="1"/>
    <col min="795" max="795" width="4.70833333333333" style="22" customWidth="1"/>
    <col min="796" max="796" width="5.14166666666667" style="22" customWidth="1"/>
    <col min="797" max="797" width="4.56666666666667" style="22" customWidth="1"/>
    <col min="798" max="990" width="9.14166666666667" style="22"/>
    <col min="991" max="992" width="4.14166666666667" style="22" customWidth="1"/>
    <col min="993" max="1007" width="4.70833333333333" style="22" customWidth="1"/>
    <col min="1008" max="1010" width="3.70833333333333" style="22" customWidth="1"/>
    <col min="1011" max="1011" width="4.28333333333333" style="22" customWidth="1"/>
    <col min="1012" max="1023" width="3.70833333333333" style="22" customWidth="1"/>
    <col min="1024" max="1024" width="5.425" style="22" customWidth="1"/>
    <col min="1025" max="1025" width="4.70833333333333" style="22" customWidth="1"/>
    <col min="1026" max="1026" width="3.70833333333333" style="22" customWidth="1"/>
    <col min="1027" max="1027" width="5.425" style="22" customWidth="1"/>
    <col min="1028" max="1028" width="4.70833333333333" style="22" customWidth="1"/>
    <col min="1029" max="1029" width="3.70833333333333" style="22" customWidth="1"/>
    <col min="1030" max="1030" width="5.425" style="22" customWidth="1"/>
    <col min="1031" max="1031" width="4.70833333333333" style="22" customWidth="1"/>
    <col min="1032" max="1032" width="3.70833333333333" style="22" customWidth="1"/>
    <col min="1033" max="1033" width="5.425" style="22" customWidth="1"/>
    <col min="1034" max="1034" width="4.70833333333333" style="22" customWidth="1"/>
    <col min="1035" max="1035" width="3.70833333333333" style="22" customWidth="1"/>
    <col min="1036" max="1036" width="5.425" style="22" customWidth="1"/>
    <col min="1037" max="1037" width="4.70833333333333" style="22" customWidth="1"/>
    <col min="1038" max="1038" width="3.70833333333333" style="22" customWidth="1"/>
    <col min="1039" max="1039" width="5.425" style="22" customWidth="1"/>
    <col min="1040" max="1040" width="4.70833333333333" style="22" customWidth="1"/>
    <col min="1041" max="1041" width="3.70833333333333" style="22" customWidth="1"/>
    <col min="1042" max="1042" width="5.425" style="22" customWidth="1"/>
    <col min="1043" max="1043" width="4.70833333333333" style="22" customWidth="1"/>
    <col min="1044" max="1046" width="4.14166666666667" style="22" customWidth="1"/>
    <col min="1047" max="1050" width="3.70833333333333" style="22" customWidth="1"/>
    <col min="1051" max="1051" width="4.70833333333333" style="22" customWidth="1"/>
    <col min="1052" max="1052" width="5.14166666666667" style="22" customWidth="1"/>
    <col min="1053" max="1053" width="4.56666666666667" style="22" customWidth="1"/>
    <col min="1054" max="1246" width="9.14166666666667" style="22"/>
    <col min="1247" max="1248" width="4.14166666666667" style="22" customWidth="1"/>
    <col min="1249" max="1263" width="4.70833333333333" style="22" customWidth="1"/>
    <col min="1264" max="1266" width="3.70833333333333" style="22" customWidth="1"/>
    <col min="1267" max="1267" width="4.28333333333333" style="22" customWidth="1"/>
    <col min="1268" max="1279" width="3.70833333333333" style="22" customWidth="1"/>
    <col min="1280" max="1280" width="5.425" style="22" customWidth="1"/>
    <col min="1281" max="1281" width="4.70833333333333" style="22" customWidth="1"/>
    <col min="1282" max="1282" width="3.70833333333333" style="22" customWidth="1"/>
    <col min="1283" max="1283" width="5.425" style="22" customWidth="1"/>
    <col min="1284" max="1284" width="4.70833333333333" style="22" customWidth="1"/>
    <col min="1285" max="1285" width="3.70833333333333" style="22" customWidth="1"/>
    <col min="1286" max="1286" width="5.425" style="22" customWidth="1"/>
    <col min="1287" max="1287" width="4.70833333333333" style="22" customWidth="1"/>
    <col min="1288" max="1288" width="3.70833333333333" style="22" customWidth="1"/>
    <col min="1289" max="1289" width="5.425" style="22" customWidth="1"/>
    <col min="1290" max="1290" width="4.70833333333333" style="22" customWidth="1"/>
    <col min="1291" max="1291" width="3.70833333333333" style="22" customWidth="1"/>
    <col min="1292" max="1292" width="5.425" style="22" customWidth="1"/>
    <col min="1293" max="1293" width="4.70833333333333" style="22" customWidth="1"/>
    <col min="1294" max="1294" width="3.70833333333333" style="22" customWidth="1"/>
    <col min="1295" max="1295" width="5.425" style="22" customWidth="1"/>
    <col min="1296" max="1296" width="4.70833333333333" style="22" customWidth="1"/>
    <col min="1297" max="1297" width="3.70833333333333" style="22" customWidth="1"/>
    <col min="1298" max="1298" width="5.425" style="22" customWidth="1"/>
    <col min="1299" max="1299" width="4.70833333333333" style="22" customWidth="1"/>
    <col min="1300" max="1302" width="4.14166666666667" style="22" customWidth="1"/>
    <col min="1303" max="1306" width="3.70833333333333" style="22" customWidth="1"/>
    <col min="1307" max="1307" width="4.70833333333333" style="22" customWidth="1"/>
    <col min="1308" max="1308" width="5.14166666666667" style="22" customWidth="1"/>
    <col min="1309" max="1309" width="4.56666666666667" style="22" customWidth="1"/>
    <col min="1310" max="1502" width="9.14166666666667" style="22"/>
    <col min="1503" max="1504" width="4.14166666666667" style="22" customWidth="1"/>
    <col min="1505" max="1519" width="4.70833333333333" style="22" customWidth="1"/>
    <col min="1520" max="1522" width="3.70833333333333" style="22" customWidth="1"/>
    <col min="1523" max="1523" width="4.28333333333333" style="22" customWidth="1"/>
    <col min="1524" max="1535" width="3.70833333333333" style="22" customWidth="1"/>
    <col min="1536" max="1536" width="5.425" style="22" customWidth="1"/>
    <col min="1537" max="1537" width="4.70833333333333" style="22" customWidth="1"/>
    <col min="1538" max="1538" width="3.70833333333333" style="22" customWidth="1"/>
    <col min="1539" max="1539" width="5.425" style="22" customWidth="1"/>
    <col min="1540" max="1540" width="4.70833333333333" style="22" customWidth="1"/>
    <col min="1541" max="1541" width="3.70833333333333" style="22" customWidth="1"/>
    <col min="1542" max="1542" width="5.425" style="22" customWidth="1"/>
    <col min="1543" max="1543" width="4.70833333333333" style="22" customWidth="1"/>
    <col min="1544" max="1544" width="3.70833333333333" style="22" customWidth="1"/>
    <col min="1545" max="1545" width="5.425" style="22" customWidth="1"/>
    <col min="1546" max="1546" width="4.70833333333333" style="22" customWidth="1"/>
    <col min="1547" max="1547" width="3.70833333333333" style="22" customWidth="1"/>
    <col min="1548" max="1548" width="5.425" style="22" customWidth="1"/>
    <col min="1549" max="1549" width="4.70833333333333" style="22" customWidth="1"/>
    <col min="1550" max="1550" width="3.70833333333333" style="22" customWidth="1"/>
    <col min="1551" max="1551" width="5.425" style="22" customWidth="1"/>
    <col min="1552" max="1552" width="4.70833333333333" style="22" customWidth="1"/>
    <col min="1553" max="1553" width="3.70833333333333" style="22" customWidth="1"/>
    <col min="1554" max="1554" width="5.425" style="22" customWidth="1"/>
    <col min="1555" max="1555" width="4.70833333333333" style="22" customWidth="1"/>
    <col min="1556" max="1558" width="4.14166666666667" style="22" customWidth="1"/>
    <col min="1559" max="1562" width="3.70833333333333" style="22" customWidth="1"/>
    <col min="1563" max="1563" width="4.70833333333333" style="22" customWidth="1"/>
    <col min="1564" max="1564" width="5.14166666666667" style="22" customWidth="1"/>
    <col min="1565" max="1565" width="4.56666666666667" style="22" customWidth="1"/>
    <col min="1566" max="1758" width="9.14166666666667" style="22"/>
    <col min="1759" max="1760" width="4.14166666666667" style="22" customWidth="1"/>
    <col min="1761" max="1775" width="4.70833333333333" style="22" customWidth="1"/>
    <col min="1776" max="1778" width="3.70833333333333" style="22" customWidth="1"/>
    <col min="1779" max="1779" width="4.28333333333333" style="22" customWidth="1"/>
    <col min="1780" max="1791" width="3.70833333333333" style="22" customWidth="1"/>
    <col min="1792" max="1792" width="5.425" style="22" customWidth="1"/>
    <col min="1793" max="1793" width="4.70833333333333" style="22" customWidth="1"/>
    <col min="1794" max="1794" width="3.70833333333333" style="22" customWidth="1"/>
    <col min="1795" max="1795" width="5.425" style="22" customWidth="1"/>
    <col min="1796" max="1796" width="4.70833333333333" style="22" customWidth="1"/>
    <col min="1797" max="1797" width="3.70833333333333" style="22" customWidth="1"/>
    <col min="1798" max="1798" width="5.425" style="22" customWidth="1"/>
    <col min="1799" max="1799" width="4.70833333333333" style="22" customWidth="1"/>
    <col min="1800" max="1800" width="3.70833333333333" style="22" customWidth="1"/>
    <col min="1801" max="1801" width="5.425" style="22" customWidth="1"/>
    <col min="1802" max="1802" width="4.70833333333333" style="22" customWidth="1"/>
    <col min="1803" max="1803" width="3.70833333333333" style="22" customWidth="1"/>
    <col min="1804" max="1804" width="5.425" style="22" customWidth="1"/>
    <col min="1805" max="1805" width="4.70833333333333" style="22" customWidth="1"/>
    <col min="1806" max="1806" width="3.70833333333333" style="22" customWidth="1"/>
    <col min="1807" max="1807" width="5.425" style="22" customWidth="1"/>
    <col min="1808" max="1808" width="4.70833333333333" style="22" customWidth="1"/>
    <col min="1809" max="1809" width="3.70833333333333" style="22" customWidth="1"/>
    <col min="1810" max="1810" width="5.425" style="22" customWidth="1"/>
    <col min="1811" max="1811" width="4.70833333333333" style="22" customWidth="1"/>
    <col min="1812" max="1814" width="4.14166666666667" style="22" customWidth="1"/>
    <col min="1815" max="1818" width="3.70833333333333" style="22" customWidth="1"/>
    <col min="1819" max="1819" width="4.70833333333333" style="22" customWidth="1"/>
    <col min="1820" max="1820" width="5.14166666666667" style="22" customWidth="1"/>
    <col min="1821" max="1821" width="4.56666666666667" style="22" customWidth="1"/>
    <col min="1822" max="2014" width="9.14166666666667" style="22"/>
    <col min="2015" max="2016" width="4.14166666666667" style="22" customWidth="1"/>
    <col min="2017" max="2031" width="4.70833333333333" style="22" customWidth="1"/>
    <col min="2032" max="2034" width="3.70833333333333" style="22" customWidth="1"/>
    <col min="2035" max="2035" width="4.28333333333333" style="22" customWidth="1"/>
    <col min="2036" max="2047" width="3.70833333333333" style="22" customWidth="1"/>
    <col min="2048" max="2048" width="5.425" style="22" customWidth="1"/>
    <col min="2049" max="2049" width="4.70833333333333" style="22" customWidth="1"/>
    <col min="2050" max="2050" width="3.70833333333333" style="22" customWidth="1"/>
    <col min="2051" max="2051" width="5.425" style="22" customWidth="1"/>
    <col min="2052" max="2052" width="4.70833333333333" style="22" customWidth="1"/>
    <col min="2053" max="2053" width="3.70833333333333" style="22" customWidth="1"/>
    <col min="2054" max="2054" width="5.425" style="22" customWidth="1"/>
    <col min="2055" max="2055" width="4.70833333333333" style="22" customWidth="1"/>
    <col min="2056" max="2056" width="3.70833333333333" style="22" customWidth="1"/>
    <col min="2057" max="2057" width="5.425" style="22" customWidth="1"/>
    <col min="2058" max="2058" width="4.70833333333333" style="22" customWidth="1"/>
    <col min="2059" max="2059" width="3.70833333333333" style="22" customWidth="1"/>
    <col min="2060" max="2060" width="5.425" style="22" customWidth="1"/>
    <col min="2061" max="2061" width="4.70833333333333" style="22" customWidth="1"/>
    <col min="2062" max="2062" width="3.70833333333333" style="22" customWidth="1"/>
    <col min="2063" max="2063" width="5.425" style="22" customWidth="1"/>
    <col min="2064" max="2064" width="4.70833333333333" style="22" customWidth="1"/>
    <col min="2065" max="2065" width="3.70833333333333" style="22" customWidth="1"/>
    <col min="2066" max="2066" width="5.425" style="22" customWidth="1"/>
    <col min="2067" max="2067" width="4.70833333333333" style="22" customWidth="1"/>
    <col min="2068" max="2070" width="4.14166666666667" style="22" customWidth="1"/>
    <col min="2071" max="2074" width="3.70833333333333" style="22" customWidth="1"/>
    <col min="2075" max="2075" width="4.70833333333333" style="22" customWidth="1"/>
    <col min="2076" max="2076" width="5.14166666666667" style="22" customWidth="1"/>
    <col min="2077" max="2077" width="4.56666666666667" style="22" customWidth="1"/>
    <col min="2078" max="2270" width="9.14166666666667" style="22"/>
    <col min="2271" max="2272" width="4.14166666666667" style="22" customWidth="1"/>
    <col min="2273" max="2287" width="4.70833333333333" style="22" customWidth="1"/>
    <col min="2288" max="2290" width="3.70833333333333" style="22" customWidth="1"/>
    <col min="2291" max="2291" width="4.28333333333333" style="22" customWidth="1"/>
    <col min="2292" max="2303" width="3.70833333333333" style="22" customWidth="1"/>
    <col min="2304" max="2304" width="5.425" style="22" customWidth="1"/>
    <col min="2305" max="2305" width="4.70833333333333" style="22" customWidth="1"/>
    <col min="2306" max="2306" width="3.70833333333333" style="22" customWidth="1"/>
    <col min="2307" max="2307" width="5.425" style="22" customWidth="1"/>
    <col min="2308" max="2308" width="4.70833333333333" style="22" customWidth="1"/>
    <col min="2309" max="2309" width="3.70833333333333" style="22" customWidth="1"/>
    <col min="2310" max="2310" width="5.425" style="22" customWidth="1"/>
    <col min="2311" max="2311" width="4.70833333333333" style="22" customWidth="1"/>
    <col min="2312" max="2312" width="3.70833333333333" style="22" customWidth="1"/>
    <col min="2313" max="2313" width="5.425" style="22" customWidth="1"/>
    <col min="2314" max="2314" width="4.70833333333333" style="22" customWidth="1"/>
    <col min="2315" max="2315" width="3.70833333333333" style="22" customWidth="1"/>
    <col min="2316" max="2316" width="5.425" style="22" customWidth="1"/>
    <col min="2317" max="2317" width="4.70833333333333" style="22" customWidth="1"/>
    <col min="2318" max="2318" width="3.70833333333333" style="22" customWidth="1"/>
    <col min="2319" max="2319" width="5.425" style="22" customWidth="1"/>
    <col min="2320" max="2320" width="4.70833333333333" style="22" customWidth="1"/>
    <col min="2321" max="2321" width="3.70833333333333" style="22" customWidth="1"/>
    <col min="2322" max="2322" width="5.425" style="22" customWidth="1"/>
    <col min="2323" max="2323" width="4.70833333333333" style="22" customWidth="1"/>
    <col min="2324" max="2326" width="4.14166666666667" style="22" customWidth="1"/>
    <col min="2327" max="2330" width="3.70833333333333" style="22" customWidth="1"/>
    <col min="2331" max="2331" width="4.70833333333333" style="22" customWidth="1"/>
    <col min="2332" max="2332" width="5.14166666666667" style="22" customWidth="1"/>
    <col min="2333" max="2333" width="4.56666666666667" style="22" customWidth="1"/>
    <col min="2334" max="2526" width="9.14166666666667" style="22"/>
    <col min="2527" max="2528" width="4.14166666666667" style="22" customWidth="1"/>
    <col min="2529" max="2543" width="4.70833333333333" style="22" customWidth="1"/>
    <col min="2544" max="2546" width="3.70833333333333" style="22" customWidth="1"/>
    <col min="2547" max="2547" width="4.28333333333333" style="22" customWidth="1"/>
    <col min="2548" max="2559" width="3.70833333333333" style="22" customWidth="1"/>
    <col min="2560" max="2560" width="5.425" style="22" customWidth="1"/>
    <col min="2561" max="2561" width="4.70833333333333" style="22" customWidth="1"/>
    <col min="2562" max="2562" width="3.70833333333333" style="22" customWidth="1"/>
    <col min="2563" max="2563" width="5.425" style="22" customWidth="1"/>
    <col min="2564" max="2564" width="4.70833333333333" style="22" customWidth="1"/>
    <col min="2565" max="2565" width="3.70833333333333" style="22" customWidth="1"/>
    <col min="2566" max="2566" width="5.425" style="22" customWidth="1"/>
    <col min="2567" max="2567" width="4.70833333333333" style="22" customWidth="1"/>
    <col min="2568" max="2568" width="3.70833333333333" style="22" customWidth="1"/>
    <col min="2569" max="2569" width="5.425" style="22" customWidth="1"/>
    <col min="2570" max="2570" width="4.70833333333333" style="22" customWidth="1"/>
    <col min="2571" max="2571" width="3.70833333333333" style="22" customWidth="1"/>
    <col min="2572" max="2572" width="5.425" style="22" customWidth="1"/>
    <col min="2573" max="2573" width="4.70833333333333" style="22" customWidth="1"/>
    <col min="2574" max="2574" width="3.70833333333333" style="22" customWidth="1"/>
    <col min="2575" max="2575" width="5.425" style="22" customWidth="1"/>
    <col min="2576" max="2576" width="4.70833333333333" style="22" customWidth="1"/>
    <col min="2577" max="2577" width="3.70833333333333" style="22" customWidth="1"/>
    <col min="2578" max="2578" width="5.425" style="22" customWidth="1"/>
    <col min="2579" max="2579" width="4.70833333333333" style="22" customWidth="1"/>
    <col min="2580" max="2582" width="4.14166666666667" style="22" customWidth="1"/>
    <col min="2583" max="2586" width="3.70833333333333" style="22" customWidth="1"/>
    <col min="2587" max="2587" width="4.70833333333333" style="22" customWidth="1"/>
    <col min="2588" max="2588" width="5.14166666666667" style="22" customWidth="1"/>
    <col min="2589" max="2589" width="4.56666666666667" style="22" customWidth="1"/>
    <col min="2590" max="2782" width="9.14166666666667" style="22"/>
    <col min="2783" max="2784" width="4.14166666666667" style="22" customWidth="1"/>
    <col min="2785" max="2799" width="4.70833333333333" style="22" customWidth="1"/>
    <col min="2800" max="2802" width="3.70833333333333" style="22" customWidth="1"/>
    <col min="2803" max="2803" width="4.28333333333333" style="22" customWidth="1"/>
    <col min="2804" max="2815" width="3.70833333333333" style="22" customWidth="1"/>
    <col min="2816" max="2816" width="5.425" style="22" customWidth="1"/>
    <col min="2817" max="2817" width="4.70833333333333" style="22" customWidth="1"/>
    <col min="2818" max="2818" width="3.70833333333333" style="22" customWidth="1"/>
    <col min="2819" max="2819" width="5.425" style="22" customWidth="1"/>
    <col min="2820" max="2820" width="4.70833333333333" style="22" customWidth="1"/>
    <col min="2821" max="2821" width="3.70833333333333" style="22" customWidth="1"/>
    <col min="2822" max="2822" width="5.425" style="22" customWidth="1"/>
    <col min="2823" max="2823" width="4.70833333333333" style="22" customWidth="1"/>
    <col min="2824" max="2824" width="3.70833333333333" style="22" customWidth="1"/>
    <col min="2825" max="2825" width="5.425" style="22" customWidth="1"/>
    <col min="2826" max="2826" width="4.70833333333333" style="22" customWidth="1"/>
    <col min="2827" max="2827" width="3.70833333333333" style="22" customWidth="1"/>
    <col min="2828" max="2828" width="5.425" style="22" customWidth="1"/>
    <col min="2829" max="2829" width="4.70833333333333" style="22" customWidth="1"/>
    <col min="2830" max="2830" width="3.70833333333333" style="22" customWidth="1"/>
    <col min="2831" max="2831" width="5.425" style="22" customWidth="1"/>
    <col min="2832" max="2832" width="4.70833333333333" style="22" customWidth="1"/>
    <col min="2833" max="2833" width="3.70833333333333" style="22" customWidth="1"/>
    <col min="2834" max="2834" width="5.425" style="22" customWidth="1"/>
    <col min="2835" max="2835" width="4.70833333333333" style="22" customWidth="1"/>
    <col min="2836" max="2838" width="4.14166666666667" style="22" customWidth="1"/>
    <col min="2839" max="2842" width="3.70833333333333" style="22" customWidth="1"/>
    <col min="2843" max="2843" width="4.70833333333333" style="22" customWidth="1"/>
    <col min="2844" max="2844" width="5.14166666666667" style="22" customWidth="1"/>
    <col min="2845" max="2845" width="4.56666666666667" style="22" customWidth="1"/>
    <col min="2846" max="3038" width="9.14166666666667" style="22"/>
    <col min="3039" max="3040" width="4.14166666666667" style="22" customWidth="1"/>
    <col min="3041" max="3055" width="4.70833333333333" style="22" customWidth="1"/>
    <col min="3056" max="3058" width="3.70833333333333" style="22" customWidth="1"/>
    <col min="3059" max="3059" width="4.28333333333333" style="22" customWidth="1"/>
    <col min="3060" max="3071" width="3.70833333333333" style="22" customWidth="1"/>
    <col min="3072" max="3072" width="5.425" style="22" customWidth="1"/>
    <col min="3073" max="3073" width="4.70833333333333" style="22" customWidth="1"/>
    <col min="3074" max="3074" width="3.70833333333333" style="22" customWidth="1"/>
    <col min="3075" max="3075" width="5.425" style="22" customWidth="1"/>
    <col min="3076" max="3076" width="4.70833333333333" style="22" customWidth="1"/>
    <col min="3077" max="3077" width="3.70833333333333" style="22" customWidth="1"/>
    <col min="3078" max="3078" width="5.425" style="22" customWidth="1"/>
    <col min="3079" max="3079" width="4.70833333333333" style="22" customWidth="1"/>
    <col min="3080" max="3080" width="3.70833333333333" style="22" customWidth="1"/>
    <col min="3081" max="3081" width="5.425" style="22" customWidth="1"/>
    <col min="3082" max="3082" width="4.70833333333333" style="22" customWidth="1"/>
    <col min="3083" max="3083" width="3.70833333333333" style="22" customWidth="1"/>
    <col min="3084" max="3084" width="5.425" style="22" customWidth="1"/>
    <col min="3085" max="3085" width="4.70833333333333" style="22" customWidth="1"/>
    <col min="3086" max="3086" width="3.70833333333333" style="22" customWidth="1"/>
    <col min="3087" max="3087" width="5.425" style="22" customWidth="1"/>
    <col min="3088" max="3088" width="4.70833333333333" style="22" customWidth="1"/>
    <col min="3089" max="3089" width="3.70833333333333" style="22" customWidth="1"/>
    <col min="3090" max="3090" width="5.425" style="22" customWidth="1"/>
    <col min="3091" max="3091" width="4.70833333333333" style="22" customWidth="1"/>
    <col min="3092" max="3094" width="4.14166666666667" style="22" customWidth="1"/>
    <col min="3095" max="3098" width="3.70833333333333" style="22" customWidth="1"/>
    <col min="3099" max="3099" width="4.70833333333333" style="22" customWidth="1"/>
    <col min="3100" max="3100" width="5.14166666666667" style="22" customWidth="1"/>
    <col min="3101" max="3101" width="4.56666666666667" style="22" customWidth="1"/>
    <col min="3102" max="3294" width="9.14166666666667" style="22"/>
    <col min="3295" max="3296" width="4.14166666666667" style="22" customWidth="1"/>
    <col min="3297" max="3311" width="4.70833333333333" style="22" customWidth="1"/>
    <col min="3312" max="3314" width="3.70833333333333" style="22" customWidth="1"/>
    <col min="3315" max="3315" width="4.28333333333333" style="22" customWidth="1"/>
    <col min="3316" max="3327" width="3.70833333333333" style="22" customWidth="1"/>
    <col min="3328" max="3328" width="5.425" style="22" customWidth="1"/>
    <col min="3329" max="3329" width="4.70833333333333" style="22" customWidth="1"/>
    <col min="3330" max="3330" width="3.70833333333333" style="22" customWidth="1"/>
    <col min="3331" max="3331" width="5.425" style="22" customWidth="1"/>
    <col min="3332" max="3332" width="4.70833333333333" style="22" customWidth="1"/>
    <col min="3333" max="3333" width="3.70833333333333" style="22" customWidth="1"/>
    <col min="3334" max="3334" width="5.425" style="22" customWidth="1"/>
    <col min="3335" max="3335" width="4.70833333333333" style="22" customWidth="1"/>
    <col min="3336" max="3336" width="3.70833333333333" style="22" customWidth="1"/>
    <col min="3337" max="3337" width="5.425" style="22" customWidth="1"/>
    <col min="3338" max="3338" width="4.70833333333333" style="22" customWidth="1"/>
    <col min="3339" max="3339" width="3.70833333333333" style="22" customWidth="1"/>
    <col min="3340" max="3340" width="5.425" style="22" customWidth="1"/>
    <col min="3341" max="3341" width="4.70833333333333" style="22" customWidth="1"/>
    <col min="3342" max="3342" width="3.70833333333333" style="22" customWidth="1"/>
    <col min="3343" max="3343" width="5.425" style="22" customWidth="1"/>
    <col min="3344" max="3344" width="4.70833333333333" style="22" customWidth="1"/>
    <col min="3345" max="3345" width="3.70833333333333" style="22" customWidth="1"/>
    <col min="3346" max="3346" width="5.425" style="22" customWidth="1"/>
    <col min="3347" max="3347" width="4.70833333333333" style="22" customWidth="1"/>
    <col min="3348" max="3350" width="4.14166666666667" style="22" customWidth="1"/>
    <col min="3351" max="3354" width="3.70833333333333" style="22" customWidth="1"/>
    <col min="3355" max="3355" width="4.70833333333333" style="22" customWidth="1"/>
    <col min="3356" max="3356" width="5.14166666666667" style="22" customWidth="1"/>
    <col min="3357" max="3357" width="4.56666666666667" style="22" customWidth="1"/>
    <col min="3358" max="3550" width="9.14166666666667" style="22"/>
    <col min="3551" max="3552" width="4.14166666666667" style="22" customWidth="1"/>
    <col min="3553" max="3567" width="4.70833333333333" style="22" customWidth="1"/>
    <col min="3568" max="3570" width="3.70833333333333" style="22" customWidth="1"/>
    <col min="3571" max="3571" width="4.28333333333333" style="22" customWidth="1"/>
    <col min="3572" max="3583" width="3.70833333333333" style="22" customWidth="1"/>
    <col min="3584" max="3584" width="5.425" style="22" customWidth="1"/>
    <col min="3585" max="3585" width="4.70833333333333" style="22" customWidth="1"/>
    <col min="3586" max="3586" width="3.70833333333333" style="22" customWidth="1"/>
    <col min="3587" max="3587" width="5.425" style="22" customWidth="1"/>
    <col min="3588" max="3588" width="4.70833333333333" style="22" customWidth="1"/>
    <col min="3589" max="3589" width="3.70833333333333" style="22" customWidth="1"/>
    <col min="3590" max="3590" width="5.425" style="22" customWidth="1"/>
    <col min="3591" max="3591" width="4.70833333333333" style="22" customWidth="1"/>
    <col min="3592" max="3592" width="3.70833333333333" style="22" customWidth="1"/>
    <col min="3593" max="3593" width="5.425" style="22" customWidth="1"/>
    <col min="3594" max="3594" width="4.70833333333333" style="22" customWidth="1"/>
    <col min="3595" max="3595" width="3.70833333333333" style="22" customWidth="1"/>
    <col min="3596" max="3596" width="5.425" style="22" customWidth="1"/>
    <col min="3597" max="3597" width="4.70833333333333" style="22" customWidth="1"/>
    <col min="3598" max="3598" width="3.70833333333333" style="22" customWidth="1"/>
    <col min="3599" max="3599" width="5.425" style="22" customWidth="1"/>
    <col min="3600" max="3600" width="4.70833333333333" style="22" customWidth="1"/>
    <col min="3601" max="3601" width="3.70833333333333" style="22" customWidth="1"/>
    <col min="3602" max="3602" width="5.425" style="22" customWidth="1"/>
    <col min="3603" max="3603" width="4.70833333333333" style="22" customWidth="1"/>
    <col min="3604" max="3606" width="4.14166666666667" style="22" customWidth="1"/>
    <col min="3607" max="3610" width="3.70833333333333" style="22" customWidth="1"/>
    <col min="3611" max="3611" width="4.70833333333333" style="22" customWidth="1"/>
    <col min="3612" max="3612" width="5.14166666666667" style="22" customWidth="1"/>
    <col min="3613" max="3613" width="4.56666666666667" style="22" customWidth="1"/>
    <col min="3614" max="3806" width="9.14166666666667" style="22"/>
    <col min="3807" max="3808" width="4.14166666666667" style="22" customWidth="1"/>
    <col min="3809" max="3823" width="4.70833333333333" style="22" customWidth="1"/>
    <col min="3824" max="3826" width="3.70833333333333" style="22" customWidth="1"/>
    <col min="3827" max="3827" width="4.28333333333333" style="22" customWidth="1"/>
    <col min="3828" max="3839" width="3.70833333333333" style="22" customWidth="1"/>
    <col min="3840" max="3840" width="5.425" style="22" customWidth="1"/>
    <col min="3841" max="3841" width="4.70833333333333" style="22" customWidth="1"/>
    <col min="3842" max="3842" width="3.70833333333333" style="22" customWidth="1"/>
    <col min="3843" max="3843" width="5.425" style="22" customWidth="1"/>
    <col min="3844" max="3844" width="4.70833333333333" style="22" customWidth="1"/>
    <col min="3845" max="3845" width="3.70833333333333" style="22" customWidth="1"/>
    <col min="3846" max="3846" width="5.425" style="22" customWidth="1"/>
    <col min="3847" max="3847" width="4.70833333333333" style="22" customWidth="1"/>
    <col min="3848" max="3848" width="3.70833333333333" style="22" customWidth="1"/>
    <col min="3849" max="3849" width="5.425" style="22" customWidth="1"/>
    <col min="3850" max="3850" width="4.70833333333333" style="22" customWidth="1"/>
    <col min="3851" max="3851" width="3.70833333333333" style="22" customWidth="1"/>
    <col min="3852" max="3852" width="5.425" style="22" customWidth="1"/>
    <col min="3853" max="3853" width="4.70833333333333" style="22" customWidth="1"/>
    <col min="3854" max="3854" width="3.70833333333333" style="22" customWidth="1"/>
    <col min="3855" max="3855" width="5.425" style="22" customWidth="1"/>
    <col min="3856" max="3856" width="4.70833333333333" style="22" customWidth="1"/>
    <col min="3857" max="3857" width="3.70833333333333" style="22" customWidth="1"/>
    <col min="3858" max="3858" width="5.425" style="22" customWidth="1"/>
    <col min="3859" max="3859" width="4.70833333333333" style="22" customWidth="1"/>
    <col min="3860" max="3862" width="4.14166666666667" style="22" customWidth="1"/>
    <col min="3863" max="3866" width="3.70833333333333" style="22" customWidth="1"/>
    <col min="3867" max="3867" width="4.70833333333333" style="22" customWidth="1"/>
    <col min="3868" max="3868" width="5.14166666666667" style="22" customWidth="1"/>
    <col min="3869" max="3869" width="4.56666666666667" style="22" customWidth="1"/>
    <col min="3870" max="4062" width="9.14166666666667" style="22"/>
    <col min="4063" max="4064" width="4.14166666666667" style="22" customWidth="1"/>
    <col min="4065" max="4079" width="4.70833333333333" style="22" customWidth="1"/>
    <col min="4080" max="4082" width="3.70833333333333" style="22" customWidth="1"/>
    <col min="4083" max="4083" width="4.28333333333333" style="22" customWidth="1"/>
    <col min="4084" max="4095" width="3.70833333333333" style="22" customWidth="1"/>
    <col min="4096" max="4096" width="5.425" style="22" customWidth="1"/>
    <col min="4097" max="4097" width="4.70833333333333" style="22" customWidth="1"/>
    <col min="4098" max="4098" width="3.70833333333333" style="22" customWidth="1"/>
    <col min="4099" max="4099" width="5.425" style="22" customWidth="1"/>
    <col min="4100" max="4100" width="4.70833333333333" style="22" customWidth="1"/>
    <col min="4101" max="4101" width="3.70833333333333" style="22" customWidth="1"/>
    <col min="4102" max="4102" width="5.425" style="22" customWidth="1"/>
    <col min="4103" max="4103" width="4.70833333333333" style="22" customWidth="1"/>
    <col min="4104" max="4104" width="3.70833333333333" style="22" customWidth="1"/>
    <col min="4105" max="4105" width="5.425" style="22" customWidth="1"/>
    <col min="4106" max="4106" width="4.70833333333333" style="22" customWidth="1"/>
    <col min="4107" max="4107" width="3.70833333333333" style="22" customWidth="1"/>
    <col min="4108" max="4108" width="5.425" style="22" customWidth="1"/>
    <col min="4109" max="4109" width="4.70833333333333" style="22" customWidth="1"/>
    <col min="4110" max="4110" width="3.70833333333333" style="22" customWidth="1"/>
    <col min="4111" max="4111" width="5.425" style="22" customWidth="1"/>
    <col min="4112" max="4112" width="4.70833333333333" style="22" customWidth="1"/>
    <col min="4113" max="4113" width="3.70833333333333" style="22" customWidth="1"/>
    <col min="4114" max="4114" width="5.425" style="22" customWidth="1"/>
    <col min="4115" max="4115" width="4.70833333333333" style="22" customWidth="1"/>
    <col min="4116" max="4118" width="4.14166666666667" style="22" customWidth="1"/>
    <col min="4119" max="4122" width="3.70833333333333" style="22" customWidth="1"/>
    <col min="4123" max="4123" width="4.70833333333333" style="22" customWidth="1"/>
    <col min="4124" max="4124" width="5.14166666666667" style="22" customWidth="1"/>
    <col min="4125" max="4125" width="4.56666666666667" style="22" customWidth="1"/>
    <col min="4126" max="4318" width="9.14166666666667" style="22"/>
    <col min="4319" max="4320" width="4.14166666666667" style="22" customWidth="1"/>
    <col min="4321" max="4335" width="4.70833333333333" style="22" customWidth="1"/>
    <col min="4336" max="4338" width="3.70833333333333" style="22" customWidth="1"/>
    <col min="4339" max="4339" width="4.28333333333333" style="22" customWidth="1"/>
    <col min="4340" max="4351" width="3.70833333333333" style="22" customWidth="1"/>
    <col min="4352" max="4352" width="5.425" style="22" customWidth="1"/>
    <col min="4353" max="4353" width="4.70833333333333" style="22" customWidth="1"/>
    <col min="4354" max="4354" width="3.70833333333333" style="22" customWidth="1"/>
    <col min="4355" max="4355" width="5.425" style="22" customWidth="1"/>
    <col min="4356" max="4356" width="4.70833333333333" style="22" customWidth="1"/>
    <col min="4357" max="4357" width="3.70833333333333" style="22" customWidth="1"/>
    <col min="4358" max="4358" width="5.425" style="22" customWidth="1"/>
    <col min="4359" max="4359" width="4.70833333333333" style="22" customWidth="1"/>
    <col min="4360" max="4360" width="3.70833333333333" style="22" customWidth="1"/>
    <col min="4361" max="4361" width="5.425" style="22" customWidth="1"/>
    <col min="4362" max="4362" width="4.70833333333333" style="22" customWidth="1"/>
    <col min="4363" max="4363" width="3.70833333333333" style="22" customWidth="1"/>
    <col min="4364" max="4364" width="5.425" style="22" customWidth="1"/>
    <col min="4365" max="4365" width="4.70833333333333" style="22" customWidth="1"/>
    <col min="4366" max="4366" width="3.70833333333333" style="22" customWidth="1"/>
    <col min="4367" max="4367" width="5.425" style="22" customWidth="1"/>
    <col min="4368" max="4368" width="4.70833333333333" style="22" customWidth="1"/>
    <col min="4369" max="4369" width="3.70833333333333" style="22" customWidth="1"/>
    <col min="4370" max="4370" width="5.425" style="22" customWidth="1"/>
    <col min="4371" max="4371" width="4.70833333333333" style="22" customWidth="1"/>
    <col min="4372" max="4374" width="4.14166666666667" style="22" customWidth="1"/>
    <col min="4375" max="4378" width="3.70833333333333" style="22" customWidth="1"/>
    <col min="4379" max="4379" width="4.70833333333333" style="22" customWidth="1"/>
    <col min="4380" max="4380" width="5.14166666666667" style="22" customWidth="1"/>
    <col min="4381" max="4381" width="4.56666666666667" style="22" customWidth="1"/>
    <col min="4382" max="4574" width="9.14166666666667" style="22"/>
    <col min="4575" max="4576" width="4.14166666666667" style="22" customWidth="1"/>
    <col min="4577" max="4591" width="4.70833333333333" style="22" customWidth="1"/>
    <col min="4592" max="4594" width="3.70833333333333" style="22" customWidth="1"/>
    <col min="4595" max="4595" width="4.28333333333333" style="22" customWidth="1"/>
    <col min="4596" max="4607" width="3.70833333333333" style="22" customWidth="1"/>
    <col min="4608" max="4608" width="5.425" style="22" customWidth="1"/>
    <col min="4609" max="4609" width="4.70833333333333" style="22" customWidth="1"/>
    <col min="4610" max="4610" width="3.70833333333333" style="22" customWidth="1"/>
    <col min="4611" max="4611" width="5.425" style="22" customWidth="1"/>
    <col min="4612" max="4612" width="4.70833333333333" style="22" customWidth="1"/>
    <col min="4613" max="4613" width="3.70833333333333" style="22" customWidth="1"/>
    <col min="4614" max="4614" width="5.425" style="22" customWidth="1"/>
    <col min="4615" max="4615" width="4.70833333333333" style="22" customWidth="1"/>
    <col min="4616" max="4616" width="3.70833333333333" style="22" customWidth="1"/>
    <col min="4617" max="4617" width="5.425" style="22" customWidth="1"/>
    <col min="4618" max="4618" width="4.70833333333333" style="22" customWidth="1"/>
    <col min="4619" max="4619" width="3.70833333333333" style="22" customWidth="1"/>
    <col min="4620" max="4620" width="5.425" style="22" customWidth="1"/>
    <col min="4621" max="4621" width="4.70833333333333" style="22" customWidth="1"/>
    <col min="4622" max="4622" width="3.70833333333333" style="22" customWidth="1"/>
    <col min="4623" max="4623" width="5.425" style="22" customWidth="1"/>
    <col min="4624" max="4624" width="4.70833333333333" style="22" customWidth="1"/>
    <col min="4625" max="4625" width="3.70833333333333" style="22" customWidth="1"/>
    <col min="4626" max="4626" width="5.425" style="22" customWidth="1"/>
    <col min="4627" max="4627" width="4.70833333333333" style="22" customWidth="1"/>
    <col min="4628" max="4630" width="4.14166666666667" style="22" customWidth="1"/>
    <col min="4631" max="4634" width="3.70833333333333" style="22" customWidth="1"/>
    <col min="4635" max="4635" width="4.70833333333333" style="22" customWidth="1"/>
    <col min="4636" max="4636" width="5.14166666666667" style="22" customWidth="1"/>
    <col min="4637" max="4637" width="4.56666666666667" style="22" customWidth="1"/>
    <col min="4638" max="4830" width="9.14166666666667" style="22"/>
    <col min="4831" max="4832" width="4.14166666666667" style="22" customWidth="1"/>
    <col min="4833" max="4847" width="4.70833333333333" style="22" customWidth="1"/>
    <col min="4848" max="4850" width="3.70833333333333" style="22" customWidth="1"/>
    <col min="4851" max="4851" width="4.28333333333333" style="22" customWidth="1"/>
    <col min="4852" max="4863" width="3.70833333333333" style="22" customWidth="1"/>
    <col min="4864" max="4864" width="5.425" style="22" customWidth="1"/>
    <col min="4865" max="4865" width="4.70833333333333" style="22" customWidth="1"/>
    <col min="4866" max="4866" width="3.70833333333333" style="22" customWidth="1"/>
    <col min="4867" max="4867" width="5.425" style="22" customWidth="1"/>
    <col min="4868" max="4868" width="4.70833333333333" style="22" customWidth="1"/>
    <col min="4869" max="4869" width="3.70833333333333" style="22" customWidth="1"/>
    <col min="4870" max="4870" width="5.425" style="22" customWidth="1"/>
    <col min="4871" max="4871" width="4.70833333333333" style="22" customWidth="1"/>
    <col min="4872" max="4872" width="3.70833333333333" style="22" customWidth="1"/>
    <col min="4873" max="4873" width="5.425" style="22" customWidth="1"/>
    <col min="4874" max="4874" width="4.70833333333333" style="22" customWidth="1"/>
    <col min="4875" max="4875" width="3.70833333333333" style="22" customWidth="1"/>
    <col min="4876" max="4876" width="5.425" style="22" customWidth="1"/>
    <col min="4877" max="4877" width="4.70833333333333" style="22" customWidth="1"/>
    <col min="4878" max="4878" width="3.70833333333333" style="22" customWidth="1"/>
    <col min="4879" max="4879" width="5.425" style="22" customWidth="1"/>
    <col min="4880" max="4880" width="4.70833333333333" style="22" customWidth="1"/>
    <col min="4881" max="4881" width="3.70833333333333" style="22" customWidth="1"/>
    <col min="4882" max="4882" width="5.425" style="22" customWidth="1"/>
    <col min="4883" max="4883" width="4.70833333333333" style="22" customWidth="1"/>
    <col min="4884" max="4886" width="4.14166666666667" style="22" customWidth="1"/>
    <col min="4887" max="4890" width="3.70833333333333" style="22" customWidth="1"/>
    <col min="4891" max="4891" width="4.70833333333333" style="22" customWidth="1"/>
    <col min="4892" max="4892" width="5.14166666666667" style="22" customWidth="1"/>
    <col min="4893" max="4893" width="4.56666666666667" style="22" customWidth="1"/>
    <col min="4894" max="5086" width="9.14166666666667" style="22"/>
    <col min="5087" max="5088" width="4.14166666666667" style="22" customWidth="1"/>
    <col min="5089" max="5103" width="4.70833333333333" style="22" customWidth="1"/>
    <col min="5104" max="5106" width="3.70833333333333" style="22" customWidth="1"/>
    <col min="5107" max="5107" width="4.28333333333333" style="22" customWidth="1"/>
    <col min="5108" max="5119" width="3.70833333333333" style="22" customWidth="1"/>
    <col min="5120" max="5120" width="5.425" style="22" customWidth="1"/>
    <col min="5121" max="5121" width="4.70833333333333" style="22" customWidth="1"/>
    <col min="5122" max="5122" width="3.70833333333333" style="22" customWidth="1"/>
    <col min="5123" max="5123" width="5.425" style="22" customWidth="1"/>
    <col min="5124" max="5124" width="4.70833333333333" style="22" customWidth="1"/>
    <col min="5125" max="5125" width="3.70833333333333" style="22" customWidth="1"/>
    <col min="5126" max="5126" width="5.425" style="22" customWidth="1"/>
    <col min="5127" max="5127" width="4.70833333333333" style="22" customWidth="1"/>
    <col min="5128" max="5128" width="3.70833333333333" style="22" customWidth="1"/>
    <col min="5129" max="5129" width="5.425" style="22" customWidth="1"/>
    <col min="5130" max="5130" width="4.70833333333333" style="22" customWidth="1"/>
    <col min="5131" max="5131" width="3.70833333333333" style="22" customWidth="1"/>
    <col min="5132" max="5132" width="5.425" style="22" customWidth="1"/>
    <col min="5133" max="5133" width="4.70833333333333" style="22" customWidth="1"/>
    <col min="5134" max="5134" width="3.70833333333333" style="22" customWidth="1"/>
    <col min="5135" max="5135" width="5.425" style="22" customWidth="1"/>
    <col min="5136" max="5136" width="4.70833333333333" style="22" customWidth="1"/>
    <col min="5137" max="5137" width="3.70833333333333" style="22" customWidth="1"/>
    <col min="5138" max="5138" width="5.425" style="22" customWidth="1"/>
    <col min="5139" max="5139" width="4.70833333333333" style="22" customWidth="1"/>
    <col min="5140" max="5142" width="4.14166666666667" style="22" customWidth="1"/>
    <col min="5143" max="5146" width="3.70833333333333" style="22" customWidth="1"/>
    <col min="5147" max="5147" width="4.70833333333333" style="22" customWidth="1"/>
    <col min="5148" max="5148" width="5.14166666666667" style="22" customWidth="1"/>
    <col min="5149" max="5149" width="4.56666666666667" style="22" customWidth="1"/>
    <col min="5150" max="5342" width="9.14166666666667" style="22"/>
    <col min="5343" max="5344" width="4.14166666666667" style="22" customWidth="1"/>
    <col min="5345" max="5359" width="4.70833333333333" style="22" customWidth="1"/>
    <col min="5360" max="5362" width="3.70833333333333" style="22" customWidth="1"/>
    <col min="5363" max="5363" width="4.28333333333333" style="22" customWidth="1"/>
    <col min="5364" max="5375" width="3.70833333333333" style="22" customWidth="1"/>
    <col min="5376" max="5376" width="5.425" style="22" customWidth="1"/>
    <col min="5377" max="5377" width="4.70833333333333" style="22" customWidth="1"/>
    <col min="5378" max="5378" width="3.70833333333333" style="22" customWidth="1"/>
    <col min="5379" max="5379" width="5.425" style="22" customWidth="1"/>
    <col min="5380" max="5380" width="4.70833333333333" style="22" customWidth="1"/>
    <col min="5381" max="5381" width="3.70833333333333" style="22" customWidth="1"/>
    <col min="5382" max="5382" width="5.425" style="22" customWidth="1"/>
    <col min="5383" max="5383" width="4.70833333333333" style="22" customWidth="1"/>
    <col min="5384" max="5384" width="3.70833333333333" style="22" customWidth="1"/>
    <col min="5385" max="5385" width="5.425" style="22" customWidth="1"/>
    <col min="5386" max="5386" width="4.70833333333333" style="22" customWidth="1"/>
    <col min="5387" max="5387" width="3.70833333333333" style="22" customWidth="1"/>
    <col min="5388" max="5388" width="5.425" style="22" customWidth="1"/>
    <col min="5389" max="5389" width="4.70833333333333" style="22" customWidth="1"/>
    <col min="5390" max="5390" width="3.70833333333333" style="22" customWidth="1"/>
    <col min="5391" max="5391" width="5.425" style="22" customWidth="1"/>
    <col min="5392" max="5392" width="4.70833333333333" style="22" customWidth="1"/>
    <col min="5393" max="5393" width="3.70833333333333" style="22" customWidth="1"/>
    <col min="5394" max="5394" width="5.425" style="22" customWidth="1"/>
    <col min="5395" max="5395" width="4.70833333333333" style="22" customWidth="1"/>
    <col min="5396" max="5398" width="4.14166666666667" style="22" customWidth="1"/>
    <col min="5399" max="5402" width="3.70833333333333" style="22" customWidth="1"/>
    <col min="5403" max="5403" width="4.70833333333333" style="22" customWidth="1"/>
    <col min="5404" max="5404" width="5.14166666666667" style="22" customWidth="1"/>
    <col min="5405" max="5405" width="4.56666666666667" style="22" customWidth="1"/>
    <col min="5406" max="5598" width="9.14166666666667" style="22"/>
    <col min="5599" max="5600" width="4.14166666666667" style="22" customWidth="1"/>
    <col min="5601" max="5615" width="4.70833333333333" style="22" customWidth="1"/>
    <col min="5616" max="5618" width="3.70833333333333" style="22" customWidth="1"/>
    <col min="5619" max="5619" width="4.28333333333333" style="22" customWidth="1"/>
    <col min="5620" max="5631" width="3.70833333333333" style="22" customWidth="1"/>
    <col min="5632" max="5632" width="5.425" style="22" customWidth="1"/>
    <col min="5633" max="5633" width="4.70833333333333" style="22" customWidth="1"/>
    <col min="5634" max="5634" width="3.70833333333333" style="22" customWidth="1"/>
    <col min="5635" max="5635" width="5.425" style="22" customWidth="1"/>
    <col min="5636" max="5636" width="4.70833333333333" style="22" customWidth="1"/>
    <col min="5637" max="5637" width="3.70833333333333" style="22" customWidth="1"/>
    <col min="5638" max="5638" width="5.425" style="22" customWidth="1"/>
    <col min="5639" max="5639" width="4.70833333333333" style="22" customWidth="1"/>
    <col min="5640" max="5640" width="3.70833333333333" style="22" customWidth="1"/>
    <col min="5641" max="5641" width="5.425" style="22" customWidth="1"/>
    <col min="5642" max="5642" width="4.70833333333333" style="22" customWidth="1"/>
    <col min="5643" max="5643" width="3.70833333333333" style="22" customWidth="1"/>
    <col min="5644" max="5644" width="5.425" style="22" customWidth="1"/>
    <col min="5645" max="5645" width="4.70833333333333" style="22" customWidth="1"/>
    <col min="5646" max="5646" width="3.70833333333333" style="22" customWidth="1"/>
    <col min="5647" max="5647" width="5.425" style="22" customWidth="1"/>
    <col min="5648" max="5648" width="4.70833333333333" style="22" customWidth="1"/>
    <col min="5649" max="5649" width="3.70833333333333" style="22" customWidth="1"/>
    <col min="5650" max="5650" width="5.425" style="22" customWidth="1"/>
    <col min="5651" max="5651" width="4.70833333333333" style="22" customWidth="1"/>
    <col min="5652" max="5654" width="4.14166666666667" style="22" customWidth="1"/>
    <col min="5655" max="5658" width="3.70833333333333" style="22" customWidth="1"/>
    <col min="5659" max="5659" width="4.70833333333333" style="22" customWidth="1"/>
    <col min="5660" max="5660" width="5.14166666666667" style="22" customWidth="1"/>
    <col min="5661" max="5661" width="4.56666666666667" style="22" customWidth="1"/>
    <col min="5662" max="5854" width="9.14166666666667" style="22"/>
    <col min="5855" max="5856" width="4.14166666666667" style="22" customWidth="1"/>
    <col min="5857" max="5871" width="4.70833333333333" style="22" customWidth="1"/>
    <col min="5872" max="5874" width="3.70833333333333" style="22" customWidth="1"/>
    <col min="5875" max="5875" width="4.28333333333333" style="22" customWidth="1"/>
    <col min="5876" max="5887" width="3.70833333333333" style="22" customWidth="1"/>
    <col min="5888" max="5888" width="5.425" style="22" customWidth="1"/>
    <col min="5889" max="5889" width="4.70833333333333" style="22" customWidth="1"/>
    <col min="5890" max="5890" width="3.70833333333333" style="22" customWidth="1"/>
    <col min="5891" max="5891" width="5.425" style="22" customWidth="1"/>
    <col min="5892" max="5892" width="4.70833333333333" style="22" customWidth="1"/>
    <col min="5893" max="5893" width="3.70833333333333" style="22" customWidth="1"/>
    <col min="5894" max="5894" width="5.425" style="22" customWidth="1"/>
    <col min="5895" max="5895" width="4.70833333333333" style="22" customWidth="1"/>
    <col min="5896" max="5896" width="3.70833333333333" style="22" customWidth="1"/>
    <col min="5897" max="5897" width="5.425" style="22" customWidth="1"/>
    <col min="5898" max="5898" width="4.70833333333333" style="22" customWidth="1"/>
    <col min="5899" max="5899" width="3.70833333333333" style="22" customWidth="1"/>
    <col min="5900" max="5900" width="5.425" style="22" customWidth="1"/>
    <col min="5901" max="5901" width="4.70833333333333" style="22" customWidth="1"/>
    <col min="5902" max="5902" width="3.70833333333333" style="22" customWidth="1"/>
    <col min="5903" max="5903" width="5.425" style="22" customWidth="1"/>
    <col min="5904" max="5904" width="4.70833333333333" style="22" customWidth="1"/>
    <col min="5905" max="5905" width="3.70833333333333" style="22" customWidth="1"/>
    <col min="5906" max="5906" width="5.425" style="22" customWidth="1"/>
    <col min="5907" max="5907" width="4.70833333333333" style="22" customWidth="1"/>
    <col min="5908" max="5910" width="4.14166666666667" style="22" customWidth="1"/>
    <col min="5911" max="5914" width="3.70833333333333" style="22" customWidth="1"/>
    <col min="5915" max="5915" width="4.70833333333333" style="22" customWidth="1"/>
    <col min="5916" max="5916" width="5.14166666666667" style="22" customWidth="1"/>
    <col min="5917" max="5917" width="4.56666666666667" style="22" customWidth="1"/>
    <col min="5918" max="6110" width="9.14166666666667" style="22"/>
    <col min="6111" max="6112" width="4.14166666666667" style="22" customWidth="1"/>
    <col min="6113" max="6127" width="4.70833333333333" style="22" customWidth="1"/>
    <col min="6128" max="6130" width="3.70833333333333" style="22" customWidth="1"/>
    <col min="6131" max="6131" width="4.28333333333333" style="22" customWidth="1"/>
    <col min="6132" max="6143" width="3.70833333333333" style="22" customWidth="1"/>
    <col min="6144" max="6144" width="5.425" style="22" customWidth="1"/>
    <col min="6145" max="6145" width="4.70833333333333" style="22" customWidth="1"/>
    <col min="6146" max="6146" width="3.70833333333333" style="22" customWidth="1"/>
    <col min="6147" max="6147" width="5.425" style="22" customWidth="1"/>
    <col min="6148" max="6148" width="4.70833333333333" style="22" customWidth="1"/>
    <col min="6149" max="6149" width="3.70833333333333" style="22" customWidth="1"/>
    <col min="6150" max="6150" width="5.425" style="22" customWidth="1"/>
    <col min="6151" max="6151" width="4.70833333333333" style="22" customWidth="1"/>
    <col min="6152" max="6152" width="3.70833333333333" style="22" customWidth="1"/>
    <col min="6153" max="6153" width="5.425" style="22" customWidth="1"/>
    <col min="6154" max="6154" width="4.70833333333333" style="22" customWidth="1"/>
    <col min="6155" max="6155" width="3.70833333333333" style="22" customWidth="1"/>
    <col min="6156" max="6156" width="5.425" style="22" customWidth="1"/>
    <col min="6157" max="6157" width="4.70833333333333" style="22" customWidth="1"/>
    <col min="6158" max="6158" width="3.70833333333333" style="22" customWidth="1"/>
    <col min="6159" max="6159" width="5.425" style="22" customWidth="1"/>
    <col min="6160" max="6160" width="4.70833333333333" style="22" customWidth="1"/>
    <col min="6161" max="6161" width="3.70833333333333" style="22" customWidth="1"/>
    <col min="6162" max="6162" width="5.425" style="22" customWidth="1"/>
    <col min="6163" max="6163" width="4.70833333333333" style="22" customWidth="1"/>
    <col min="6164" max="6166" width="4.14166666666667" style="22" customWidth="1"/>
    <col min="6167" max="6170" width="3.70833333333333" style="22" customWidth="1"/>
    <col min="6171" max="6171" width="4.70833333333333" style="22" customWidth="1"/>
    <col min="6172" max="6172" width="5.14166666666667" style="22" customWidth="1"/>
    <col min="6173" max="6173" width="4.56666666666667" style="22" customWidth="1"/>
    <col min="6174" max="6366" width="9.14166666666667" style="22"/>
    <col min="6367" max="6368" width="4.14166666666667" style="22" customWidth="1"/>
    <col min="6369" max="6383" width="4.70833333333333" style="22" customWidth="1"/>
    <col min="6384" max="6386" width="3.70833333333333" style="22" customWidth="1"/>
    <col min="6387" max="6387" width="4.28333333333333" style="22" customWidth="1"/>
    <col min="6388" max="6399" width="3.70833333333333" style="22" customWidth="1"/>
    <col min="6400" max="6400" width="5.425" style="22" customWidth="1"/>
    <col min="6401" max="6401" width="4.70833333333333" style="22" customWidth="1"/>
    <col min="6402" max="6402" width="3.70833333333333" style="22" customWidth="1"/>
    <col min="6403" max="6403" width="5.425" style="22" customWidth="1"/>
    <col min="6404" max="6404" width="4.70833333333333" style="22" customWidth="1"/>
    <col min="6405" max="6405" width="3.70833333333333" style="22" customWidth="1"/>
    <col min="6406" max="6406" width="5.425" style="22" customWidth="1"/>
    <col min="6407" max="6407" width="4.70833333333333" style="22" customWidth="1"/>
    <col min="6408" max="6408" width="3.70833333333333" style="22" customWidth="1"/>
    <col min="6409" max="6409" width="5.425" style="22" customWidth="1"/>
    <col min="6410" max="6410" width="4.70833333333333" style="22" customWidth="1"/>
    <col min="6411" max="6411" width="3.70833333333333" style="22" customWidth="1"/>
    <col min="6412" max="6412" width="5.425" style="22" customWidth="1"/>
    <col min="6413" max="6413" width="4.70833333333333" style="22" customWidth="1"/>
    <col min="6414" max="6414" width="3.70833333333333" style="22" customWidth="1"/>
    <col min="6415" max="6415" width="5.425" style="22" customWidth="1"/>
    <col min="6416" max="6416" width="4.70833333333333" style="22" customWidth="1"/>
    <col min="6417" max="6417" width="3.70833333333333" style="22" customWidth="1"/>
    <col min="6418" max="6418" width="5.425" style="22" customWidth="1"/>
    <col min="6419" max="6419" width="4.70833333333333" style="22" customWidth="1"/>
    <col min="6420" max="6422" width="4.14166666666667" style="22" customWidth="1"/>
    <col min="6423" max="6426" width="3.70833333333333" style="22" customWidth="1"/>
    <col min="6427" max="6427" width="4.70833333333333" style="22" customWidth="1"/>
    <col min="6428" max="6428" width="5.14166666666667" style="22" customWidth="1"/>
    <col min="6429" max="6429" width="4.56666666666667" style="22" customWidth="1"/>
    <col min="6430" max="6622" width="9.14166666666667" style="22"/>
    <col min="6623" max="6624" width="4.14166666666667" style="22" customWidth="1"/>
    <col min="6625" max="6639" width="4.70833333333333" style="22" customWidth="1"/>
    <col min="6640" max="6642" width="3.70833333333333" style="22" customWidth="1"/>
    <col min="6643" max="6643" width="4.28333333333333" style="22" customWidth="1"/>
    <col min="6644" max="6655" width="3.70833333333333" style="22" customWidth="1"/>
    <col min="6656" max="6656" width="5.425" style="22" customWidth="1"/>
    <col min="6657" max="6657" width="4.70833333333333" style="22" customWidth="1"/>
    <col min="6658" max="6658" width="3.70833333333333" style="22" customWidth="1"/>
    <col min="6659" max="6659" width="5.425" style="22" customWidth="1"/>
    <col min="6660" max="6660" width="4.70833333333333" style="22" customWidth="1"/>
    <col min="6661" max="6661" width="3.70833333333333" style="22" customWidth="1"/>
    <col min="6662" max="6662" width="5.425" style="22" customWidth="1"/>
    <col min="6663" max="6663" width="4.70833333333333" style="22" customWidth="1"/>
    <col min="6664" max="6664" width="3.70833333333333" style="22" customWidth="1"/>
    <col min="6665" max="6665" width="5.425" style="22" customWidth="1"/>
    <col min="6666" max="6666" width="4.70833333333333" style="22" customWidth="1"/>
    <col min="6667" max="6667" width="3.70833333333333" style="22" customWidth="1"/>
    <col min="6668" max="6668" width="5.425" style="22" customWidth="1"/>
    <col min="6669" max="6669" width="4.70833333333333" style="22" customWidth="1"/>
    <col min="6670" max="6670" width="3.70833333333333" style="22" customWidth="1"/>
    <col min="6671" max="6671" width="5.425" style="22" customWidth="1"/>
    <col min="6672" max="6672" width="4.70833333333333" style="22" customWidth="1"/>
    <col min="6673" max="6673" width="3.70833333333333" style="22" customWidth="1"/>
    <col min="6674" max="6674" width="5.425" style="22" customWidth="1"/>
    <col min="6675" max="6675" width="4.70833333333333" style="22" customWidth="1"/>
    <col min="6676" max="6678" width="4.14166666666667" style="22" customWidth="1"/>
    <col min="6679" max="6682" width="3.70833333333333" style="22" customWidth="1"/>
    <col min="6683" max="6683" width="4.70833333333333" style="22" customWidth="1"/>
    <col min="6684" max="6684" width="5.14166666666667" style="22" customWidth="1"/>
    <col min="6685" max="6685" width="4.56666666666667" style="22" customWidth="1"/>
    <col min="6686" max="6878" width="9.14166666666667" style="22"/>
    <col min="6879" max="6880" width="4.14166666666667" style="22" customWidth="1"/>
    <col min="6881" max="6895" width="4.70833333333333" style="22" customWidth="1"/>
    <col min="6896" max="6898" width="3.70833333333333" style="22" customWidth="1"/>
    <col min="6899" max="6899" width="4.28333333333333" style="22" customWidth="1"/>
    <col min="6900" max="6911" width="3.70833333333333" style="22" customWidth="1"/>
    <col min="6912" max="6912" width="5.425" style="22" customWidth="1"/>
    <col min="6913" max="6913" width="4.70833333333333" style="22" customWidth="1"/>
    <col min="6914" max="6914" width="3.70833333333333" style="22" customWidth="1"/>
    <col min="6915" max="6915" width="5.425" style="22" customWidth="1"/>
    <col min="6916" max="6916" width="4.70833333333333" style="22" customWidth="1"/>
    <col min="6917" max="6917" width="3.70833333333333" style="22" customWidth="1"/>
    <col min="6918" max="6918" width="5.425" style="22" customWidth="1"/>
    <col min="6919" max="6919" width="4.70833333333333" style="22" customWidth="1"/>
    <col min="6920" max="6920" width="3.70833333333333" style="22" customWidth="1"/>
    <col min="6921" max="6921" width="5.425" style="22" customWidth="1"/>
    <col min="6922" max="6922" width="4.70833333333333" style="22" customWidth="1"/>
    <col min="6923" max="6923" width="3.70833333333333" style="22" customWidth="1"/>
    <col min="6924" max="6924" width="5.425" style="22" customWidth="1"/>
    <col min="6925" max="6925" width="4.70833333333333" style="22" customWidth="1"/>
    <col min="6926" max="6926" width="3.70833333333333" style="22" customWidth="1"/>
    <col min="6927" max="6927" width="5.425" style="22" customWidth="1"/>
    <col min="6928" max="6928" width="4.70833333333333" style="22" customWidth="1"/>
    <col min="6929" max="6929" width="3.70833333333333" style="22" customWidth="1"/>
    <col min="6930" max="6930" width="5.425" style="22" customWidth="1"/>
    <col min="6931" max="6931" width="4.70833333333333" style="22" customWidth="1"/>
    <col min="6932" max="6934" width="4.14166666666667" style="22" customWidth="1"/>
    <col min="6935" max="6938" width="3.70833333333333" style="22" customWidth="1"/>
    <col min="6939" max="6939" width="4.70833333333333" style="22" customWidth="1"/>
    <col min="6940" max="6940" width="5.14166666666667" style="22" customWidth="1"/>
    <col min="6941" max="6941" width="4.56666666666667" style="22" customWidth="1"/>
    <col min="6942" max="7134" width="9.14166666666667" style="22"/>
    <col min="7135" max="7136" width="4.14166666666667" style="22" customWidth="1"/>
    <col min="7137" max="7151" width="4.70833333333333" style="22" customWidth="1"/>
    <col min="7152" max="7154" width="3.70833333333333" style="22" customWidth="1"/>
    <col min="7155" max="7155" width="4.28333333333333" style="22" customWidth="1"/>
    <col min="7156" max="7167" width="3.70833333333333" style="22" customWidth="1"/>
    <col min="7168" max="7168" width="5.425" style="22" customWidth="1"/>
    <col min="7169" max="7169" width="4.70833333333333" style="22" customWidth="1"/>
    <col min="7170" max="7170" width="3.70833333333333" style="22" customWidth="1"/>
    <col min="7171" max="7171" width="5.425" style="22" customWidth="1"/>
    <col min="7172" max="7172" width="4.70833333333333" style="22" customWidth="1"/>
    <col min="7173" max="7173" width="3.70833333333333" style="22" customWidth="1"/>
    <col min="7174" max="7174" width="5.425" style="22" customWidth="1"/>
    <col min="7175" max="7175" width="4.70833333333333" style="22" customWidth="1"/>
    <col min="7176" max="7176" width="3.70833333333333" style="22" customWidth="1"/>
    <col min="7177" max="7177" width="5.425" style="22" customWidth="1"/>
    <col min="7178" max="7178" width="4.70833333333333" style="22" customWidth="1"/>
    <col min="7179" max="7179" width="3.70833333333333" style="22" customWidth="1"/>
    <col min="7180" max="7180" width="5.425" style="22" customWidth="1"/>
    <col min="7181" max="7181" width="4.70833333333333" style="22" customWidth="1"/>
    <col min="7182" max="7182" width="3.70833333333333" style="22" customWidth="1"/>
    <col min="7183" max="7183" width="5.425" style="22" customWidth="1"/>
    <col min="7184" max="7184" width="4.70833333333333" style="22" customWidth="1"/>
    <col min="7185" max="7185" width="3.70833333333333" style="22" customWidth="1"/>
    <col min="7186" max="7186" width="5.425" style="22" customWidth="1"/>
    <col min="7187" max="7187" width="4.70833333333333" style="22" customWidth="1"/>
    <col min="7188" max="7190" width="4.14166666666667" style="22" customWidth="1"/>
    <col min="7191" max="7194" width="3.70833333333333" style="22" customWidth="1"/>
    <col min="7195" max="7195" width="4.70833333333333" style="22" customWidth="1"/>
    <col min="7196" max="7196" width="5.14166666666667" style="22" customWidth="1"/>
    <col min="7197" max="7197" width="4.56666666666667" style="22" customWidth="1"/>
    <col min="7198" max="7390" width="9.14166666666667" style="22"/>
    <col min="7391" max="7392" width="4.14166666666667" style="22" customWidth="1"/>
    <col min="7393" max="7407" width="4.70833333333333" style="22" customWidth="1"/>
    <col min="7408" max="7410" width="3.70833333333333" style="22" customWidth="1"/>
    <col min="7411" max="7411" width="4.28333333333333" style="22" customWidth="1"/>
    <col min="7412" max="7423" width="3.70833333333333" style="22" customWidth="1"/>
    <col min="7424" max="7424" width="5.425" style="22" customWidth="1"/>
    <col min="7425" max="7425" width="4.70833333333333" style="22" customWidth="1"/>
    <col min="7426" max="7426" width="3.70833333333333" style="22" customWidth="1"/>
    <col min="7427" max="7427" width="5.425" style="22" customWidth="1"/>
    <col min="7428" max="7428" width="4.70833333333333" style="22" customWidth="1"/>
    <col min="7429" max="7429" width="3.70833333333333" style="22" customWidth="1"/>
    <col min="7430" max="7430" width="5.425" style="22" customWidth="1"/>
    <col min="7431" max="7431" width="4.70833333333333" style="22" customWidth="1"/>
    <col min="7432" max="7432" width="3.70833333333333" style="22" customWidth="1"/>
    <col min="7433" max="7433" width="5.425" style="22" customWidth="1"/>
    <col min="7434" max="7434" width="4.70833333333333" style="22" customWidth="1"/>
    <col min="7435" max="7435" width="3.70833333333333" style="22" customWidth="1"/>
    <col min="7436" max="7436" width="5.425" style="22" customWidth="1"/>
    <col min="7437" max="7437" width="4.70833333333333" style="22" customWidth="1"/>
    <col min="7438" max="7438" width="3.70833333333333" style="22" customWidth="1"/>
    <col min="7439" max="7439" width="5.425" style="22" customWidth="1"/>
    <col min="7440" max="7440" width="4.70833333333333" style="22" customWidth="1"/>
    <col min="7441" max="7441" width="3.70833333333333" style="22" customWidth="1"/>
    <col min="7442" max="7442" width="5.425" style="22" customWidth="1"/>
    <col min="7443" max="7443" width="4.70833333333333" style="22" customWidth="1"/>
    <col min="7444" max="7446" width="4.14166666666667" style="22" customWidth="1"/>
    <col min="7447" max="7450" width="3.70833333333333" style="22" customWidth="1"/>
    <col min="7451" max="7451" width="4.70833333333333" style="22" customWidth="1"/>
    <col min="7452" max="7452" width="5.14166666666667" style="22" customWidth="1"/>
    <col min="7453" max="7453" width="4.56666666666667" style="22" customWidth="1"/>
    <col min="7454" max="7646" width="9.14166666666667" style="22"/>
    <col min="7647" max="7648" width="4.14166666666667" style="22" customWidth="1"/>
    <col min="7649" max="7663" width="4.70833333333333" style="22" customWidth="1"/>
    <col min="7664" max="7666" width="3.70833333333333" style="22" customWidth="1"/>
    <col min="7667" max="7667" width="4.28333333333333" style="22" customWidth="1"/>
    <col min="7668" max="7679" width="3.70833333333333" style="22" customWidth="1"/>
    <col min="7680" max="7680" width="5.425" style="22" customWidth="1"/>
    <col min="7681" max="7681" width="4.70833333333333" style="22" customWidth="1"/>
    <col min="7682" max="7682" width="3.70833333333333" style="22" customWidth="1"/>
    <col min="7683" max="7683" width="5.425" style="22" customWidth="1"/>
    <col min="7684" max="7684" width="4.70833333333333" style="22" customWidth="1"/>
    <col min="7685" max="7685" width="3.70833333333333" style="22" customWidth="1"/>
    <col min="7686" max="7686" width="5.425" style="22" customWidth="1"/>
    <col min="7687" max="7687" width="4.70833333333333" style="22" customWidth="1"/>
    <col min="7688" max="7688" width="3.70833333333333" style="22" customWidth="1"/>
    <col min="7689" max="7689" width="5.425" style="22" customWidth="1"/>
    <col min="7690" max="7690" width="4.70833333333333" style="22" customWidth="1"/>
    <col min="7691" max="7691" width="3.70833333333333" style="22" customWidth="1"/>
    <col min="7692" max="7692" width="5.425" style="22" customWidth="1"/>
    <col min="7693" max="7693" width="4.70833333333333" style="22" customWidth="1"/>
    <col min="7694" max="7694" width="3.70833333333333" style="22" customWidth="1"/>
    <col min="7695" max="7695" width="5.425" style="22" customWidth="1"/>
    <col min="7696" max="7696" width="4.70833333333333" style="22" customWidth="1"/>
    <col min="7697" max="7697" width="3.70833333333333" style="22" customWidth="1"/>
    <col min="7698" max="7698" width="5.425" style="22" customWidth="1"/>
    <col min="7699" max="7699" width="4.70833333333333" style="22" customWidth="1"/>
    <col min="7700" max="7702" width="4.14166666666667" style="22" customWidth="1"/>
    <col min="7703" max="7706" width="3.70833333333333" style="22" customWidth="1"/>
    <col min="7707" max="7707" width="4.70833333333333" style="22" customWidth="1"/>
    <col min="7708" max="7708" width="5.14166666666667" style="22" customWidth="1"/>
    <col min="7709" max="7709" width="4.56666666666667" style="22" customWidth="1"/>
    <col min="7710" max="7902" width="9.14166666666667" style="22"/>
    <col min="7903" max="7904" width="4.14166666666667" style="22" customWidth="1"/>
    <col min="7905" max="7919" width="4.70833333333333" style="22" customWidth="1"/>
    <col min="7920" max="7922" width="3.70833333333333" style="22" customWidth="1"/>
    <col min="7923" max="7923" width="4.28333333333333" style="22" customWidth="1"/>
    <col min="7924" max="7935" width="3.70833333333333" style="22" customWidth="1"/>
    <col min="7936" max="7936" width="5.425" style="22" customWidth="1"/>
    <col min="7937" max="7937" width="4.70833333333333" style="22" customWidth="1"/>
    <col min="7938" max="7938" width="3.70833333333333" style="22" customWidth="1"/>
    <col min="7939" max="7939" width="5.425" style="22" customWidth="1"/>
    <col min="7940" max="7940" width="4.70833333333333" style="22" customWidth="1"/>
    <col min="7941" max="7941" width="3.70833333333333" style="22" customWidth="1"/>
    <col min="7942" max="7942" width="5.425" style="22" customWidth="1"/>
    <col min="7943" max="7943" width="4.70833333333333" style="22" customWidth="1"/>
    <col min="7944" max="7944" width="3.70833333333333" style="22" customWidth="1"/>
    <col min="7945" max="7945" width="5.425" style="22" customWidth="1"/>
    <col min="7946" max="7946" width="4.70833333333333" style="22" customWidth="1"/>
    <col min="7947" max="7947" width="3.70833333333333" style="22" customWidth="1"/>
    <col min="7948" max="7948" width="5.425" style="22" customWidth="1"/>
    <col min="7949" max="7949" width="4.70833333333333" style="22" customWidth="1"/>
    <col min="7950" max="7950" width="3.70833333333333" style="22" customWidth="1"/>
    <col min="7951" max="7951" width="5.425" style="22" customWidth="1"/>
    <col min="7952" max="7952" width="4.70833333333333" style="22" customWidth="1"/>
    <col min="7953" max="7953" width="3.70833333333333" style="22" customWidth="1"/>
    <col min="7954" max="7954" width="5.425" style="22" customWidth="1"/>
    <col min="7955" max="7955" width="4.70833333333333" style="22" customWidth="1"/>
    <col min="7956" max="7958" width="4.14166666666667" style="22" customWidth="1"/>
    <col min="7959" max="7962" width="3.70833333333333" style="22" customWidth="1"/>
    <col min="7963" max="7963" width="4.70833333333333" style="22" customWidth="1"/>
    <col min="7964" max="7964" width="5.14166666666667" style="22" customWidth="1"/>
    <col min="7965" max="7965" width="4.56666666666667" style="22" customWidth="1"/>
    <col min="7966" max="8158" width="9.14166666666667" style="22"/>
    <col min="8159" max="8160" width="4.14166666666667" style="22" customWidth="1"/>
    <col min="8161" max="8175" width="4.70833333333333" style="22" customWidth="1"/>
    <col min="8176" max="8178" width="3.70833333333333" style="22" customWidth="1"/>
    <col min="8179" max="8179" width="4.28333333333333" style="22" customWidth="1"/>
    <col min="8180" max="8191" width="3.70833333333333" style="22" customWidth="1"/>
    <col min="8192" max="8192" width="5.425" style="22" customWidth="1"/>
    <col min="8193" max="8193" width="4.70833333333333" style="22" customWidth="1"/>
    <col min="8194" max="8194" width="3.70833333333333" style="22" customWidth="1"/>
    <col min="8195" max="8195" width="5.425" style="22" customWidth="1"/>
    <col min="8196" max="8196" width="4.70833333333333" style="22" customWidth="1"/>
    <col min="8197" max="8197" width="3.70833333333333" style="22" customWidth="1"/>
    <col min="8198" max="8198" width="5.425" style="22" customWidth="1"/>
    <col min="8199" max="8199" width="4.70833333333333" style="22" customWidth="1"/>
    <col min="8200" max="8200" width="3.70833333333333" style="22" customWidth="1"/>
    <col min="8201" max="8201" width="5.425" style="22" customWidth="1"/>
    <col min="8202" max="8202" width="4.70833333333333" style="22" customWidth="1"/>
    <col min="8203" max="8203" width="3.70833333333333" style="22" customWidth="1"/>
    <col min="8204" max="8204" width="5.425" style="22" customWidth="1"/>
    <col min="8205" max="8205" width="4.70833333333333" style="22" customWidth="1"/>
    <col min="8206" max="8206" width="3.70833333333333" style="22" customWidth="1"/>
    <col min="8207" max="8207" width="5.425" style="22" customWidth="1"/>
    <col min="8208" max="8208" width="4.70833333333333" style="22" customWidth="1"/>
    <col min="8209" max="8209" width="3.70833333333333" style="22" customWidth="1"/>
    <col min="8210" max="8210" width="5.425" style="22" customWidth="1"/>
    <col min="8211" max="8211" width="4.70833333333333" style="22" customWidth="1"/>
    <col min="8212" max="8214" width="4.14166666666667" style="22" customWidth="1"/>
    <col min="8215" max="8218" width="3.70833333333333" style="22" customWidth="1"/>
    <col min="8219" max="8219" width="4.70833333333333" style="22" customWidth="1"/>
    <col min="8220" max="8220" width="5.14166666666667" style="22" customWidth="1"/>
    <col min="8221" max="8221" width="4.56666666666667" style="22" customWidth="1"/>
    <col min="8222" max="8414" width="9.14166666666667" style="22"/>
    <col min="8415" max="8416" width="4.14166666666667" style="22" customWidth="1"/>
    <col min="8417" max="8431" width="4.70833333333333" style="22" customWidth="1"/>
    <col min="8432" max="8434" width="3.70833333333333" style="22" customWidth="1"/>
    <col min="8435" max="8435" width="4.28333333333333" style="22" customWidth="1"/>
    <col min="8436" max="8447" width="3.70833333333333" style="22" customWidth="1"/>
    <col min="8448" max="8448" width="5.425" style="22" customWidth="1"/>
    <col min="8449" max="8449" width="4.70833333333333" style="22" customWidth="1"/>
    <col min="8450" max="8450" width="3.70833333333333" style="22" customWidth="1"/>
    <col min="8451" max="8451" width="5.425" style="22" customWidth="1"/>
    <col min="8452" max="8452" width="4.70833333333333" style="22" customWidth="1"/>
    <col min="8453" max="8453" width="3.70833333333333" style="22" customWidth="1"/>
    <col min="8454" max="8454" width="5.425" style="22" customWidth="1"/>
    <col min="8455" max="8455" width="4.70833333333333" style="22" customWidth="1"/>
    <col min="8456" max="8456" width="3.70833333333333" style="22" customWidth="1"/>
    <col min="8457" max="8457" width="5.425" style="22" customWidth="1"/>
    <col min="8458" max="8458" width="4.70833333333333" style="22" customWidth="1"/>
    <col min="8459" max="8459" width="3.70833333333333" style="22" customWidth="1"/>
    <col min="8460" max="8460" width="5.425" style="22" customWidth="1"/>
    <col min="8461" max="8461" width="4.70833333333333" style="22" customWidth="1"/>
    <col min="8462" max="8462" width="3.70833333333333" style="22" customWidth="1"/>
    <col min="8463" max="8463" width="5.425" style="22" customWidth="1"/>
    <col min="8464" max="8464" width="4.70833333333333" style="22" customWidth="1"/>
    <col min="8465" max="8465" width="3.70833333333333" style="22" customWidth="1"/>
    <col min="8466" max="8466" width="5.425" style="22" customWidth="1"/>
    <col min="8467" max="8467" width="4.70833333333333" style="22" customWidth="1"/>
    <col min="8468" max="8470" width="4.14166666666667" style="22" customWidth="1"/>
    <col min="8471" max="8474" width="3.70833333333333" style="22" customWidth="1"/>
    <col min="8475" max="8475" width="4.70833333333333" style="22" customWidth="1"/>
    <col min="8476" max="8476" width="5.14166666666667" style="22" customWidth="1"/>
    <col min="8477" max="8477" width="4.56666666666667" style="22" customWidth="1"/>
    <col min="8478" max="8670" width="9.14166666666667" style="22"/>
    <col min="8671" max="8672" width="4.14166666666667" style="22" customWidth="1"/>
    <col min="8673" max="8687" width="4.70833333333333" style="22" customWidth="1"/>
    <col min="8688" max="8690" width="3.70833333333333" style="22" customWidth="1"/>
    <col min="8691" max="8691" width="4.28333333333333" style="22" customWidth="1"/>
    <col min="8692" max="8703" width="3.70833333333333" style="22" customWidth="1"/>
    <col min="8704" max="8704" width="5.425" style="22" customWidth="1"/>
    <col min="8705" max="8705" width="4.70833333333333" style="22" customWidth="1"/>
    <col min="8706" max="8706" width="3.70833333333333" style="22" customWidth="1"/>
    <col min="8707" max="8707" width="5.425" style="22" customWidth="1"/>
    <col min="8708" max="8708" width="4.70833333333333" style="22" customWidth="1"/>
    <col min="8709" max="8709" width="3.70833333333333" style="22" customWidth="1"/>
    <col min="8710" max="8710" width="5.425" style="22" customWidth="1"/>
    <col min="8711" max="8711" width="4.70833333333333" style="22" customWidth="1"/>
    <col min="8712" max="8712" width="3.70833333333333" style="22" customWidth="1"/>
    <col min="8713" max="8713" width="5.425" style="22" customWidth="1"/>
    <col min="8714" max="8714" width="4.70833333333333" style="22" customWidth="1"/>
    <col min="8715" max="8715" width="3.70833333333333" style="22" customWidth="1"/>
    <col min="8716" max="8716" width="5.425" style="22" customWidth="1"/>
    <col min="8717" max="8717" width="4.70833333333333" style="22" customWidth="1"/>
    <col min="8718" max="8718" width="3.70833333333333" style="22" customWidth="1"/>
    <col min="8719" max="8719" width="5.425" style="22" customWidth="1"/>
    <col min="8720" max="8720" width="4.70833333333333" style="22" customWidth="1"/>
    <col min="8721" max="8721" width="3.70833333333333" style="22" customWidth="1"/>
    <col min="8722" max="8722" width="5.425" style="22" customWidth="1"/>
    <col min="8723" max="8723" width="4.70833333333333" style="22" customWidth="1"/>
    <col min="8724" max="8726" width="4.14166666666667" style="22" customWidth="1"/>
    <col min="8727" max="8730" width="3.70833333333333" style="22" customWidth="1"/>
    <col min="8731" max="8731" width="4.70833333333333" style="22" customWidth="1"/>
    <col min="8732" max="8732" width="5.14166666666667" style="22" customWidth="1"/>
    <col min="8733" max="8733" width="4.56666666666667" style="22" customWidth="1"/>
    <col min="8734" max="8926" width="9.14166666666667" style="22"/>
    <col min="8927" max="8928" width="4.14166666666667" style="22" customWidth="1"/>
    <col min="8929" max="8943" width="4.70833333333333" style="22" customWidth="1"/>
    <col min="8944" max="8946" width="3.70833333333333" style="22" customWidth="1"/>
    <col min="8947" max="8947" width="4.28333333333333" style="22" customWidth="1"/>
    <col min="8948" max="8959" width="3.70833333333333" style="22" customWidth="1"/>
    <col min="8960" max="8960" width="5.425" style="22" customWidth="1"/>
    <col min="8961" max="8961" width="4.70833333333333" style="22" customWidth="1"/>
    <col min="8962" max="8962" width="3.70833333333333" style="22" customWidth="1"/>
    <col min="8963" max="8963" width="5.425" style="22" customWidth="1"/>
    <col min="8964" max="8964" width="4.70833333333333" style="22" customWidth="1"/>
    <col min="8965" max="8965" width="3.70833333333333" style="22" customWidth="1"/>
    <col min="8966" max="8966" width="5.425" style="22" customWidth="1"/>
    <col min="8967" max="8967" width="4.70833333333333" style="22" customWidth="1"/>
    <col min="8968" max="8968" width="3.70833333333333" style="22" customWidth="1"/>
    <col min="8969" max="8969" width="5.425" style="22" customWidth="1"/>
    <col min="8970" max="8970" width="4.70833333333333" style="22" customWidth="1"/>
    <col min="8971" max="8971" width="3.70833333333333" style="22" customWidth="1"/>
    <col min="8972" max="8972" width="5.425" style="22" customWidth="1"/>
    <col min="8973" max="8973" width="4.70833333333333" style="22" customWidth="1"/>
    <col min="8974" max="8974" width="3.70833333333333" style="22" customWidth="1"/>
    <col min="8975" max="8975" width="5.425" style="22" customWidth="1"/>
    <col min="8976" max="8976" width="4.70833333333333" style="22" customWidth="1"/>
    <col min="8977" max="8977" width="3.70833333333333" style="22" customWidth="1"/>
    <col min="8978" max="8978" width="5.425" style="22" customWidth="1"/>
    <col min="8979" max="8979" width="4.70833333333333" style="22" customWidth="1"/>
    <col min="8980" max="8982" width="4.14166666666667" style="22" customWidth="1"/>
    <col min="8983" max="8986" width="3.70833333333333" style="22" customWidth="1"/>
    <col min="8987" max="8987" width="4.70833333333333" style="22" customWidth="1"/>
    <col min="8988" max="8988" width="5.14166666666667" style="22" customWidth="1"/>
    <col min="8989" max="8989" width="4.56666666666667" style="22" customWidth="1"/>
    <col min="8990" max="9182" width="9.14166666666667" style="22"/>
    <col min="9183" max="9184" width="4.14166666666667" style="22" customWidth="1"/>
    <col min="9185" max="9199" width="4.70833333333333" style="22" customWidth="1"/>
    <col min="9200" max="9202" width="3.70833333333333" style="22" customWidth="1"/>
    <col min="9203" max="9203" width="4.28333333333333" style="22" customWidth="1"/>
    <col min="9204" max="9215" width="3.70833333333333" style="22" customWidth="1"/>
    <col min="9216" max="9216" width="5.425" style="22" customWidth="1"/>
    <col min="9217" max="9217" width="4.70833333333333" style="22" customWidth="1"/>
    <col min="9218" max="9218" width="3.70833333333333" style="22" customWidth="1"/>
    <col min="9219" max="9219" width="5.425" style="22" customWidth="1"/>
    <col min="9220" max="9220" width="4.70833333333333" style="22" customWidth="1"/>
    <col min="9221" max="9221" width="3.70833333333333" style="22" customWidth="1"/>
    <col min="9222" max="9222" width="5.425" style="22" customWidth="1"/>
    <col min="9223" max="9223" width="4.70833333333333" style="22" customWidth="1"/>
    <col min="9224" max="9224" width="3.70833333333333" style="22" customWidth="1"/>
    <col min="9225" max="9225" width="5.425" style="22" customWidth="1"/>
    <col min="9226" max="9226" width="4.70833333333333" style="22" customWidth="1"/>
    <col min="9227" max="9227" width="3.70833333333333" style="22" customWidth="1"/>
    <col min="9228" max="9228" width="5.425" style="22" customWidth="1"/>
    <col min="9229" max="9229" width="4.70833333333333" style="22" customWidth="1"/>
    <col min="9230" max="9230" width="3.70833333333333" style="22" customWidth="1"/>
    <col min="9231" max="9231" width="5.425" style="22" customWidth="1"/>
    <col min="9232" max="9232" width="4.70833333333333" style="22" customWidth="1"/>
    <col min="9233" max="9233" width="3.70833333333333" style="22" customWidth="1"/>
    <col min="9234" max="9234" width="5.425" style="22" customWidth="1"/>
    <col min="9235" max="9235" width="4.70833333333333" style="22" customWidth="1"/>
    <col min="9236" max="9238" width="4.14166666666667" style="22" customWidth="1"/>
    <col min="9239" max="9242" width="3.70833333333333" style="22" customWidth="1"/>
    <col min="9243" max="9243" width="4.70833333333333" style="22" customWidth="1"/>
    <col min="9244" max="9244" width="5.14166666666667" style="22" customWidth="1"/>
    <col min="9245" max="9245" width="4.56666666666667" style="22" customWidth="1"/>
    <col min="9246" max="9438" width="9.14166666666667" style="22"/>
    <col min="9439" max="9440" width="4.14166666666667" style="22" customWidth="1"/>
    <col min="9441" max="9455" width="4.70833333333333" style="22" customWidth="1"/>
    <col min="9456" max="9458" width="3.70833333333333" style="22" customWidth="1"/>
    <col min="9459" max="9459" width="4.28333333333333" style="22" customWidth="1"/>
    <col min="9460" max="9471" width="3.70833333333333" style="22" customWidth="1"/>
    <col min="9472" max="9472" width="5.425" style="22" customWidth="1"/>
    <col min="9473" max="9473" width="4.70833333333333" style="22" customWidth="1"/>
    <col min="9474" max="9474" width="3.70833333333333" style="22" customWidth="1"/>
    <col min="9475" max="9475" width="5.425" style="22" customWidth="1"/>
    <col min="9476" max="9476" width="4.70833333333333" style="22" customWidth="1"/>
    <col min="9477" max="9477" width="3.70833333333333" style="22" customWidth="1"/>
    <col min="9478" max="9478" width="5.425" style="22" customWidth="1"/>
    <col min="9479" max="9479" width="4.70833333333333" style="22" customWidth="1"/>
    <col min="9480" max="9480" width="3.70833333333333" style="22" customWidth="1"/>
    <col min="9481" max="9481" width="5.425" style="22" customWidth="1"/>
    <col min="9482" max="9482" width="4.70833333333333" style="22" customWidth="1"/>
    <col min="9483" max="9483" width="3.70833333333333" style="22" customWidth="1"/>
    <col min="9484" max="9484" width="5.425" style="22" customWidth="1"/>
    <col min="9485" max="9485" width="4.70833333333333" style="22" customWidth="1"/>
    <col min="9486" max="9486" width="3.70833333333333" style="22" customWidth="1"/>
    <col min="9487" max="9487" width="5.425" style="22" customWidth="1"/>
    <col min="9488" max="9488" width="4.70833333333333" style="22" customWidth="1"/>
    <col min="9489" max="9489" width="3.70833333333333" style="22" customWidth="1"/>
    <col min="9490" max="9490" width="5.425" style="22" customWidth="1"/>
    <col min="9491" max="9491" width="4.70833333333333" style="22" customWidth="1"/>
    <col min="9492" max="9494" width="4.14166666666667" style="22" customWidth="1"/>
    <col min="9495" max="9498" width="3.70833333333333" style="22" customWidth="1"/>
    <col min="9499" max="9499" width="4.70833333333333" style="22" customWidth="1"/>
    <col min="9500" max="9500" width="5.14166666666667" style="22" customWidth="1"/>
    <col min="9501" max="9501" width="4.56666666666667" style="22" customWidth="1"/>
    <col min="9502" max="9694" width="9.14166666666667" style="22"/>
    <col min="9695" max="9696" width="4.14166666666667" style="22" customWidth="1"/>
    <col min="9697" max="9711" width="4.70833333333333" style="22" customWidth="1"/>
    <col min="9712" max="9714" width="3.70833333333333" style="22" customWidth="1"/>
    <col min="9715" max="9715" width="4.28333333333333" style="22" customWidth="1"/>
    <col min="9716" max="9727" width="3.70833333333333" style="22" customWidth="1"/>
    <col min="9728" max="9728" width="5.425" style="22" customWidth="1"/>
    <col min="9729" max="9729" width="4.70833333333333" style="22" customWidth="1"/>
    <col min="9730" max="9730" width="3.70833333333333" style="22" customWidth="1"/>
    <col min="9731" max="9731" width="5.425" style="22" customWidth="1"/>
    <col min="9732" max="9732" width="4.70833333333333" style="22" customWidth="1"/>
    <col min="9733" max="9733" width="3.70833333333333" style="22" customWidth="1"/>
    <col min="9734" max="9734" width="5.425" style="22" customWidth="1"/>
    <col min="9735" max="9735" width="4.70833333333333" style="22" customWidth="1"/>
    <col min="9736" max="9736" width="3.70833333333333" style="22" customWidth="1"/>
    <col min="9737" max="9737" width="5.425" style="22" customWidth="1"/>
    <col min="9738" max="9738" width="4.70833333333333" style="22" customWidth="1"/>
    <col min="9739" max="9739" width="3.70833333333333" style="22" customWidth="1"/>
    <col min="9740" max="9740" width="5.425" style="22" customWidth="1"/>
    <col min="9741" max="9741" width="4.70833333333333" style="22" customWidth="1"/>
    <col min="9742" max="9742" width="3.70833333333333" style="22" customWidth="1"/>
    <col min="9743" max="9743" width="5.425" style="22" customWidth="1"/>
    <col min="9744" max="9744" width="4.70833333333333" style="22" customWidth="1"/>
    <col min="9745" max="9745" width="3.70833333333333" style="22" customWidth="1"/>
    <col min="9746" max="9746" width="5.425" style="22" customWidth="1"/>
    <col min="9747" max="9747" width="4.70833333333333" style="22" customWidth="1"/>
    <col min="9748" max="9750" width="4.14166666666667" style="22" customWidth="1"/>
    <col min="9751" max="9754" width="3.70833333333333" style="22" customWidth="1"/>
    <col min="9755" max="9755" width="4.70833333333333" style="22" customWidth="1"/>
    <col min="9756" max="9756" width="5.14166666666667" style="22" customWidth="1"/>
    <col min="9757" max="9757" width="4.56666666666667" style="22" customWidth="1"/>
    <col min="9758" max="9950" width="9.14166666666667" style="22"/>
    <col min="9951" max="9952" width="4.14166666666667" style="22" customWidth="1"/>
    <col min="9953" max="9967" width="4.70833333333333" style="22" customWidth="1"/>
    <col min="9968" max="9970" width="3.70833333333333" style="22" customWidth="1"/>
    <col min="9971" max="9971" width="4.28333333333333" style="22" customWidth="1"/>
    <col min="9972" max="9983" width="3.70833333333333" style="22" customWidth="1"/>
    <col min="9984" max="9984" width="5.425" style="22" customWidth="1"/>
    <col min="9985" max="9985" width="4.70833333333333" style="22" customWidth="1"/>
    <col min="9986" max="9986" width="3.70833333333333" style="22" customWidth="1"/>
    <col min="9987" max="9987" width="5.425" style="22" customWidth="1"/>
    <col min="9988" max="9988" width="4.70833333333333" style="22" customWidth="1"/>
    <col min="9989" max="9989" width="3.70833333333333" style="22" customWidth="1"/>
    <col min="9990" max="9990" width="5.425" style="22" customWidth="1"/>
    <col min="9991" max="9991" width="4.70833333333333" style="22" customWidth="1"/>
    <col min="9992" max="9992" width="3.70833333333333" style="22" customWidth="1"/>
    <col min="9993" max="9993" width="5.425" style="22" customWidth="1"/>
    <col min="9994" max="9994" width="4.70833333333333" style="22" customWidth="1"/>
    <col min="9995" max="9995" width="3.70833333333333" style="22" customWidth="1"/>
    <col min="9996" max="9996" width="5.425" style="22" customWidth="1"/>
    <col min="9997" max="9997" width="4.70833333333333" style="22" customWidth="1"/>
    <col min="9998" max="9998" width="3.70833333333333" style="22" customWidth="1"/>
    <col min="9999" max="9999" width="5.425" style="22" customWidth="1"/>
    <col min="10000" max="10000" width="4.70833333333333" style="22" customWidth="1"/>
    <col min="10001" max="10001" width="3.70833333333333" style="22" customWidth="1"/>
    <col min="10002" max="10002" width="5.425" style="22" customWidth="1"/>
    <col min="10003" max="10003" width="4.70833333333333" style="22" customWidth="1"/>
    <col min="10004" max="10006" width="4.14166666666667" style="22" customWidth="1"/>
    <col min="10007" max="10010" width="3.70833333333333" style="22" customWidth="1"/>
    <col min="10011" max="10011" width="4.70833333333333" style="22" customWidth="1"/>
    <col min="10012" max="10012" width="5.14166666666667" style="22" customWidth="1"/>
    <col min="10013" max="10013" width="4.56666666666667" style="22" customWidth="1"/>
    <col min="10014" max="10206" width="9.14166666666667" style="22"/>
    <col min="10207" max="10208" width="4.14166666666667" style="22" customWidth="1"/>
    <col min="10209" max="10223" width="4.70833333333333" style="22" customWidth="1"/>
    <col min="10224" max="10226" width="3.70833333333333" style="22" customWidth="1"/>
    <col min="10227" max="10227" width="4.28333333333333" style="22" customWidth="1"/>
    <col min="10228" max="10239" width="3.70833333333333" style="22" customWidth="1"/>
    <col min="10240" max="10240" width="5.425" style="22" customWidth="1"/>
    <col min="10241" max="10241" width="4.70833333333333" style="22" customWidth="1"/>
    <col min="10242" max="10242" width="3.70833333333333" style="22" customWidth="1"/>
    <col min="10243" max="10243" width="5.425" style="22" customWidth="1"/>
    <col min="10244" max="10244" width="4.70833333333333" style="22" customWidth="1"/>
    <col min="10245" max="10245" width="3.70833333333333" style="22" customWidth="1"/>
    <col min="10246" max="10246" width="5.425" style="22" customWidth="1"/>
    <col min="10247" max="10247" width="4.70833333333333" style="22" customWidth="1"/>
    <col min="10248" max="10248" width="3.70833333333333" style="22" customWidth="1"/>
    <col min="10249" max="10249" width="5.425" style="22" customWidth="1"/>
    <col min="10250" max="10250" width="4.70833333333333" style="22" customWidth="1"/>
    <col min="10251" max="10251" width="3.70833333333333" style="22" customWidth="1"/>
    <col min="10252" max="10252" width="5.425" style="22" customWidth="1"/>
    <col min="10253" max="10253" width="4.70833333333333" style="22" customWidth="1"/>
    <col min="10254" max="10254" width="3.70833333333333" style="22" customWidth="1"/>
    <col min="10255" max="10255" width="5.425" style="22" customWidth="1"/>
    <col min="10256" max="10256" width="4.70833333333333" style="22" customWidth="1"/>
    <col min="10257" max="10257" width="3.70833333333333" style="22" customWidth="1"/>
    <col min="10258" max="10258" width="5.425" style="22" customWidth="1"/>
    <col min="10259" max="10259" width="4.70833333333333" style="22" customWidth="1"/>
    <col min="10260" max="10262" width="4.14166666666667" style="22" customWidth="1"/>
    <col min="10263" max="10266" width="3.70833333333333" style="22" customWidth="1"/>
    <col min="10267" max="10267" width="4.70833333333333" style="22" customWidth="1"/>
    <col min="10268" max="10268" width="5.14166666666667" style="22" customWidth="1"/>
    <col min="10269" max="10269" width="4.56666666666667" style="22" customWidth="1"/>
    <col min="10270" max="10462" width="9.14166666666667" style="22"/>
    <col min="10463" max="10464" width="4.14166666666667" style="22" customWidth="1"/>
    <col min="10465" max="10479" width="4.70833333333333" style="22" customWidth="1"/>
    <col min="10480" max="10482" width="3.70833333333333" style="22" customWidth="1"/>
    <col min="10483" max="10483" width="4.28333333333333" style="22" customWidth="1"/>
    <col min="10484" max="10495" width="3.70833333333333" style="22" customWidth="1"/>
    <col min="10496" max="10496" width="5.425" style="22" customWidth="1"/>
    <col min="10497" max="10497" width="4.70833333333333" style="22" customWidth="1"/>
    <col min="10498" max="10498" width="3.70833333333333" style="22" customWidth="1"/>
    <col min="10499" max="10499" width="5.425" style="22" customWidth="1"/>
    <col min="10500" max="10500" width="4.70833333333333" style="22" customWidth="1"/>
    <col min="10501" max="10501" width="3.70833333333333" style="22" customWidth="1"/>
    <col min="10502" max="10502" width="5.425" style="22" customWidth="1"/>
    <col min="10503" max="10503" width="4.70833333333333" style="22" customWidth="1"/>
    <col min="10504" max="10504" width="3.70833333333333" style="22" customWidth="1"/>
    <col min="10505" max="10505" width="5.425" style="22" customWidth="1"/>
    <col min="10506" max="10506" width="4.70833333333333" style="22" customWidth="1"/>
    <col min="10507" max="10507" width="3.70833333333333" style="22" customWidth="1"/>
    <col min="10508" max="10508" width="5.425" style="22" customWidth="1"/>
    <col min="10509" max="10509" width="4.70833333333333" style="22" customWidth="1"/>
    <col min="10510" max="10510" width="3.70833333333333" style="22" customWidth="1"/>
    <col min="10511" max="10511" width="5.425" style="22" customWidth="1"/>
    <col min="10512" max="10512" width="4.70833333333333" style="22" customWidth="1"/>
    <col min="10513" max="10513" width="3.70833333333333" style="22" customWidth="1"/>
    <col min="10514" max="10514" width="5.425" style="22" customWidth="1"/>
    <col min="10515" max="10515" width="4.70833333333333" style="22" customWidth="1"/>
    <col min="10516" max="10518" width="4.14166666666667" style="22" customWidth="1"/>
    <col min="10519" max="10522" width="3.70833333333333" style="22" customWidth="1"/>
    <col min="10523" max="10523" width="4.70833333333333" style="22" customWidth="1"/>
    <col min="10524" max="10524" width="5.14166666666667" style="22" customWidth="1"/>
    <col min="10525" max="10525" width="4.56666666666667" style="22" customWidth="1"/>
    <col min="10526" max="10718" width="9.14166666666667" style="22"/>
    <col min="10719" max="10720" width="4.14166666666667" style="22" customWidth="1"/>
    <col min="10721" max="10735" width="4.70833333333333" style="22" customWidth="1"/>
    <col min="10736" max="10738" width="3.70833333333333" style="22" customWidth="1"/>
    <col min="10739" max="10739" width="4.28333333333333" style="22" customWidth="1"/>
    <col min="10740" max="10751" width="3.70833333333333" style="22" customWidth="1"/>
    <col min="10752" max="10752" width="5.425" style="22" customWidth="1"/>
    <col min="10753" max="10753" width="4.70833333333333" style="22" customWidth="1"/>
    <col min="10754" max="10754" width="3.70833333333333" style="22" customWidth="1"/>
    <col min="10755" max="10755" width="5.425" style="22" customWidth="1"/>
    <col min="10756" max="10756" width="4.70833333333333" style="22" customWidth="1"/>
    <col min="10757" max="10757" width="3.70833333333333" style="22" customWidth="1"/>
    <col min="10758" max="10758" width="5.425" style="22" customWidth="1"/>
    <col min="10759" max="10759" width="4.70833333333333" style="22" customWidth="1"/>
    <col min="10760" max="10760" width="3.70833333333333" style="22" customWidth="1"/>
    <col min="10761" max="10761" width="5.425" style="22" customWidth="1"/>
    <col min="10762" max="10762" width="4.70833333333333" style="22" customWidth="1"/>
    <col min="10763" max="10763" width="3.70833333333333" style="22" customWidth="1"/>
    <col min="10764" max="10764" width="5.425" style="22" customWidth="1"/>
    <col min="10765" max="10765" width="4.70833333333333" style="22" customWidth="1"/>
    <col min="10766" max="10766" width="3.70833333333333" style="22" customWidth="1"/>
    <col min="10767" max="10767" width="5.425" style="22" customWidth="1"/>
    <col min="10768" max="10768" width="4.70833333333333" style="22" customWidth="1"/>
    <col min="10769" max="10769" width="3.70833333333333" style="22" customWidth="1"/>
    <col min="10770" max="10770" width="5.425" style="22" customWidth="1"/>
    <col min="10771" max="10771" width="4.70833333333333" style="22" customWidth="1"/>
    <col min="10772" max="10774" width="4.14166666666667" style="22" customWidth="1"/>
    <col min="10775" max="10778" width="3.70833333333333" style="22" customWidth="1"/>
    <col min="10779" max="10779" width="4.70833333333333" style="22" customWidth="1"/>
    <col min="10780" max="10780" width="5.14166666666667" style="22" customWidth="1"/>
    <col min="10781" max="10781" width="4.56666666666667" style="22" customWidth="1"/>
    <col min="10782" max="10974" width="9.14166666666667" style="22"/>
    <col min="10975" max="10976" width="4.14166666666667" style="22" customWidth="1"/>
    <col min="10977" max="10991" width="4.70833333333333" style="22" customWidth="1"/>
    <col min="10992" max="10994" width="3.70833333333333" style="22" customWidth="1"/>
    <col min="10995" max="10995" width="4.28333333333333" style="22" customWidth="1"/>
    <col min="10996" max="11007" width="3.70833333333333" style="22" customWidth="1"/>
    <col min="11008" max="11008" width="5.425" style="22" customWidth="1"/>
    <col min="11009" max="11009" width="4.70833333333333" style="22" customWidth="1"/>
    <col min="11010" max="11010" width="3.70833333333333" style="22" customWidth="1"/>
    <col min="11011" max="11011" width="5.425" style="22" customWidth="1"/>
    <col min="11012" max="11012" width="4.70833333333333" style="22" customWidth="1"/>
    <col min="11013" max="11013" width="3.70833333333333" style="22" customWidth="1"/>
    <col min="11014" max="11014" width="5.425" style="22" customWidth="1"/>
    <col min="11015" max="11015" width="4.70833333333333" style="22" customWidth="1"/>
    <col min="11016" max="11016" width="3.70833333333333" style="22" customWidth="1"/>
    <col min="11017" max="11017" width="5.425" style="22" customWidth="1"/>
    <col min="11018" max="11018" width="4.70833333333333" style="22" customWidth="1"/>
    <col min="11019" max="11019" width="3.70833333333333" style="22" customWidth="1"/>
    <col min="11020" max="11020" width="5.425" style="22" customWidth="1"/>
    <col min="11021" max="11021" width="4.70833333333333" style="22" customWidth="1"/>
    <col min="11022" max="11022" width="3.70833333333333" style="22" customWidth="1"/>
    <col min="11023" max="11023" width="5.425" style="22" customWidth="1"/>
    <col min="11024" max="11024" width="4.70833333333333" style="22" customWidth="1"/>
    <col min="11025" max="11025" width="3.70833333333333" style="22" customWidth="1"/>
    <col min="11026" max="11026" width="5.425" style="22" customWidth="1"/>
    <col min="11027" max="11027" width="4.70833333333333" style="22" customWidth="1"/>
    <col min="11028" max="11030" width="4.14166666666667" style="22" customWidth="1"/>
    <col min="11031" max="11034" width="3.70833333333333" style="22" customWidth="1"/>
    <col min="11035" max="11035" width="4.70833333333333" style="22" customWidth="1"/>
    <col min="11036" max="11036" width="5.14166666666667" style="22" customWidth="1"/>
    <col min="11037" max="11037" width="4.56666666666667" style="22" customWidth="1"/>
    <col min="11038" max="11230" width="9.14166666666667" style="22"/>
    <col min="11231" max="11232" width="4.14166666666667" style="22" customWidth="1"/>
    <col min="11233" max="11247" width="4.70833333333333" style="22" customWidth="1"/>
    <col min="11248" max="11250" width="3.70833333333333" style="22" customWidth="1"/>
    <col min="11251" max="11251" width="4.28333333333333" style="22" customWidth="1"/>
    <col min="11252" max="11263" width="3.70833333333333" style="22" customWidth="1"/>
    <col min="11264" max="11264" width="5.425" style="22" customWidth="1"/>
    <col min="11265" max="11265" width="4.70833333333333" style="22" customWidth="1"/>
    <col min="11266" max="11266" width="3.70833333333333" style="22" customWidth="1"/>
    <col min="11267" max="11267" width="5.425" style="22" customWidth="1"/>
    <col min="11268" max="11268" width="4.70833333333333" style="22" customWidth="1"/>
    <col min="11269" max="11269" width="3.70833333333333" style="22" customWidth="1"/>
    <col min="11270" max="11270" width="5.425" style="22" customWidth="1"/>
    <col min="11271" max="11271" width="4.70833333333333" style="22" customWidth="1"/>
    <col min="11272" max="11272" width="3.70833333333333" style="22" customWidth="1"/>
    <col min="11273" max="11273" width="5.425" style="22" customWidth="1"/>
    <col min="11274" max="11274" width="4.70833333333333" style="22" customWidth="1"/>
    <col min="11275" max="11275" width="3.70833333333333" style="22" customWidth="1"/>
    <col min="11276" max="11276" width="5.425" style="22" customWidth="1"/>
    <col min="11277" max="11277" width="4.70833333333333" style="22" customWidth="1"/>
    <col min="11278" max="11278" width="3.70833333333333" style="22" customWidth="1"/>
    <col min="11279" max="11279" width="5.425" style="22" customWidth="1"/>
    <col min="11280" max="11280" width="4.70833333333333" style="22" customWidth="1"/>
    <col min="11281" max="11281" width="3.70833333333333" style="22" customWidth="1"/>
    <col min="11282" max="11282" width="5.425" style="22" customWidth="1"/>
    <col min="11283" max="11283" width="4.70833333333333" style="22" customWidth="1"/>
    <col min="11284" max="11286" width="4.14166666666667" style="22" customWidth="1"/>
    <col min="11287" max="11290" width="3.70833333333333" style="22" customWidth="1"/>
    <col min="11291" max="11291" width="4.70833333333333" style="22" customWidth="1"/>
    <col min="11292" max="11292" width="5.14166666666667" style="22" customWidth="1"/>
    <col min="11293" max="11293" width="4.56666666666667" style="22" customWidth="1"/>
    <col min="11294" max="11486" width="9.14166666666667" style="22"/>
    <col min="11487" max="11488" width="4.14166666666667" style="22" customWidth="1"/>
    <col min="11489" max="11503" width="4.70833333333333" style="22" customWidth="1"/>
    <col min="11504" max="11506" width="3.70833333333333" style="22" customWidth="1"/>
    <col min="11507" max="11507" width="4.28333333333333" style="22" customWidth="1"/>
    <col min="11508" max="11519" width="3.70833333333333" style="22" customWidth="1"/>
    <col min="11520" max="11520" width="5.425" style="22" customWidth="1"/>
    <col min="11521" max="11521" width="4.70833333333333" style="22" customWidth="1"/>
    <col min="11522" max="11522" width="3.70833333333333" style="22" customWidth="1"/>
    <col min="11523" max="11523" width="5.425" style="22" customWidth="1"/>
    <col min="11524" max="11524" width="4.70833333333333" style="22" customWidth="1"/>
    <col min="11525" max="11525" width="3.70833333333333" style="22" customWidth="1"/>
    <col min="11526" max="11526" width="5.425" style="22" customWidth="1"/>
    <col min="11527" max="11527" width="4.70833333333333" style="22" customWidth="1"/>
    <col min="11528" max="11528" width="3.70833333333333" style="22" customWidth="1"/>
    <col min="11529" max="11529" width="5.425" style="22" customWidth="1"/>
    <col min="11530" max="11530" width="4.70833333333333" style="22" customWidth="1"/>
    <col min="11531" max="11531" width="3.70833333333333" style="22" customWidth="1"/>
    <col min="11532" max="11532" width="5.425" style="22" customWidth="1"/>
    <col min="11533" max="11533" width="4.70833333333333" style="22" customWidth="1"/>
    <col min="11534" max="11534" width="3.70833333333333" style="22" customWidth="1"/>
    <col min="11535" max="11535" width="5.425" style="22" customWidth="1"/>
    <col min="11536" max="11536" width="4.70833333333333" style="22" customWidth="1"/>
    <col min="11537" max="11537" width="3.70833333333333" style="22" customWidth="1"/>
    <col min="11538" max="11538" width="5.425" style="22" customWidth="1"/>
    <col min="11539" max="11539" width="4.70833333333333" style="22" customWidth="1"/>
    <col min="11540" max="11542" width="4.14166666666667" style="22" customWidth="1"/>
    <col min="11543" max="11546" width="3.70833333333333" style="22" customWidth="1"/>
    <col min="11547" max="11547" width="4.70833333333333" style="22" customWidth="1"/>
    <col min="11548" max="11548" width="5.14166666666667" style="22" customWidth="1"/>
    <col min="11549" max="11549" width="4.56666666666667" style="22" customWidth="1"/>
    <col min="11550" max="11742" width="9.14166666666667" style="22"/>
    <col min="11743" max="11744" width="4.14166666666667" style="22" customWidth="1"/>
    <col min="11745" max="11759" width="4.70833333333333" style="22" customWidth="1"/>
    <col min="11760" max="11762" width="3.70833333333333" style="22" customWidth="1"/>
    <col min="11763" max="11763" width="4.28333333333333" style="22" customWidth="1"/>
    <col min="11764" max="11775" width="3.70833333333333" style="22" customWidth="1"/>
    <col min="11776" max="11776" width="5.425" style="22" customWidth="1"/>
    <col min="11777" max="11777" width="4.70833333333333" style="22" customWidth="1"/>
    <col min="11778" max="11778" width="3.70833333333333" style="22" customWidth="1"/>
    <col min="11779" max="11779" width="5.425" style="22" customWidth="1"/>
    <col min="11780" max="11780" width="4.70833333333333" style="22" customWidth="1"/>
    <col min="11781" max="11781" width="3.70833333333333" style="22" customWidth="1"/>
    <col min="11782" max="11782" width="5.425" style="22" customWidth="1"/>
    <col min="11783" max="11783" width="4.70833333333333" style="22" customWidth="1"/>
    <col min="11784" max="11784" width="3.70833333333333" style="22" customWidth="1"/>
    <col min="11785" max="11785" width="5.425" style="22" customWidth="1"/>
    <col min="11786" max="11786" width="4.70833333333333" style="22" customWidth="1"/>
    <col min="11787" max="11787" width="3.70833333333333" style="22" customWidth="1"/>
    <col min="11788" max="11788" width="5.425" style="22" customWidth="1"/>
    <col min="11789" max="11789" width="4.70833333333333" style="22" customWidth="1"/>
    <col min="11790" max="11790" width="3.70833333333333" style="22" customWidth="1"/>
    <col min="11791" max="11791" width="5.425" style="22" customWidth="1"/>
    <col min="11792" max="11792" width="4.70833333333333" style="22" customWidth="1"/>
    <col min="11793" max="11793" width="3.70833333333333" style="22" customWidth="1"/>
    <col min="11794" max="11794" width="5.425" style="22" customWidth="1"/>
    <col min="11795" max="11795" width="4.70833333333333" style="22" customWidth="1"/>
    <col min="11796" max="11798" width="4.14166666666667" style="22" customWidth="1"/>
    <col min="11799" max="11802" width="3.70833333333333" style="22" customWidth="1"/>
    <col min="11803" max="11803" width="4.70833333333333" style="22" customWidth="1"/>
    <col min="11804" max="11804" width="5.14166666666667" style="22" customWidth="1"/>
    <col min="11805" max="11805" width="4.56666666666667" style="22" customWidth="1"/>
    <col min="11806" max="11998" width="9.14166666666667" style="22"/>
    <col min="11999" max="12000" width="4.14166666666667" style="22" customWidth="1"/>
    <col min="12001" max="12015" width="4.70833333333333" style="22" customWidth="1"/>
    <col min="12016" max="12018" width="3.70833333333333" style="22" customWidth="1"/>
    <col min="12019" max="12019" width="4.28333333333333" style="22" customWidth="1"/>
    <col min="12020" max="12031" width="3.70833333333333" style="22" customWidth="1"/>
    <col min="12032" max="12032" width="5.425" style="22" customWidth="1"/>
    <col min="12033" max="12033" width="4.70833333333333" style="22" customWidth="1"/>
    <col min="12034" max="12034" width="3.70833333333333" style="22" customWidth="1"/>
    <col min="12035" max="12035" width="5.425" style="22" customWidth="1"/>
    <col min="12036" max="12036" width="4.70833333333333" style="22" customWidth="1"/>
    <col min="12037" max="12037" width="3.70833333333333" style="22" customWidth="1"/>
    <col min="12038" max="12038" width="5.425" style="22" customWidth="1"/>
    <col min="12039" max="12039" width="4.70833333333333" style="22" customWidth="1"/>
    <col min="12040" max="12040" width="3.70833333333333" style="22" customWidth="1"/>
    <col min="12041" max="12041" width="5.425" style="22" customWidth="1"/>
    <col min="12042" max="12042" width="4.70833333333333" style="22" customWidth="1"/>
    <col min="12043" max="12043" width="3.70833333333333" style="22" customWidth="1"/>
    <col min="12044" max="12044" width="5.425" style="22" customWidth="1"/>
    <col min="12045" max="12045" width="4.70833333333333" style="22" customWidth="1"/>
    <col min="12046" max="12046" width="3.70833333333333" style="22" customWidth="1"/>
    <col min="12047" max="12047" width="5.425" style="22" customWidth="1"/>
    <col min="12048" max="12048" width="4.70833333333333" style="22" customWidth="1"/>
    <col min="12049" max="12049" width="3.70833333333333" style="22" customWidth="1"/>
    <col min="12050" max="12050" width="5.425" style="22" customWidth="1"/>
    <col min="12051" max="12051" width="4.70833333333333" style="22" customWidth="1"/>
    <col min="12052" max="12054" width="4.14166666666667" style="22" customWidth="1"/>
    <col min="12055" max="12058" width="3.70833333333333" style="22" customWidth="1"/>
    <col min="12059" max="12059" width="4.70833333333333" style="22" customWidth="1"/>
    <col min="12060" max="12060" width="5.14166666666667" style="22" customWidth="1"/>
    <col min="12061" max="12061" width="4.56666666666667" style="22" customWidth="1"/>
    <col min="12062" max="12254" width="9.14166666666667" style="22"/>
    <col min="12255" max="12256" width="4.14166666666667" style="22" customWidth="1"/>
    <col min="12257" max="12271" width="4.70833333333333" style="22" customWidth="1"/>
    <col min="12272" max="12274" width="3.70833333333333" style="22" customWidth="1"/>
    <col min="12275" max="12275" width="4.28333333333333" style="22" customWidth="1"/>
    <col min="12276" max="12287" width="3.70833333333333" style="22" customWidth="1"/>
    <col min="12288" max="12288" width="5.425" style="22" customWidth="1"/>
    <col min="12289" max="12289" width="4.70833333333333" style="22" customWidth="1"/>
    <col min="12290" max="12290" width="3.70833333333333" style="22" customWidth="1"/>
    <col min="12291" max="12291" width="5.425" style="22" customWidth="1"/>
    <col min="12292" max="12292" width="4.70833333333333" style="22" customWidth="1"/>
    <col min="12293" max="12293" width="3.70833333333333" style="22" customWidth="1"/>
    <col min="12294" max="12294" width="5.425" style="22" customWidth="1"/>
    <col min="12295" max="12295" width="4.70833333333333" style="22" customWidth="1"/>
    <col min="12296" max="12296" width="3.70833333333333" style="22" customWidth="1"/>
    <col min="12297" max="12297" width="5.425" style="22" customWidth="1"/>
    <col min="12298" max="12298" width="4.70833333333333" style="22" customWidth="1"/>
    <col min="12299" max="12299" width="3.70833333333333" style="22" customWidth="1"/>
    <col min="12300" max="12300" width="5.425" style="22" customWidth="1"/>
    <col min="12301" max="12301" width="4.70833333333333" style="22" customWidth="1"/>
    <col min="12302" max="12302" width="3.70833333333333" style="22" customWidth="1"/>
    <col min="12303" max="12303" width="5.425" style="22" customWidth="1"/>
    <col min="12304" max="12304" width="4.70833333333333" style="22" customWidth="1"/>
    <col min="12305" max="12305" width="3.70833333333333" style="22" customWidth="1"/>
    <col min="12306" max="12306" width="5.425" style="22" customWidth="1"/>
    <col min="12307" max="12307" width="4.70833333333333" style="22" customWidth="1"/>
    <col min="12308" max="12310" width="4.14166666666667" style="22" customWidth="1"/>
    <col min="12311" max="12314" width="3.70833333333333" style="22" customWidth="1"/>
    <col min="12315" max="12315" width="4.70833333333333" style="22" customWidth="1"/>
    <col min="12316" max="12316" width="5.14166666666667" style="22" customWidth="1"/>
    <col min="12317" max="12317" width="4.56666666666667" style="22" customWidth="1"/>
    <col min="12318" max="12510" width="9.14166666666667" style="22"/>
    <col min="12511" max="12512" width="4.14166666666667" style="22" customWidth="1"/>
    <col min="12513" max="12527" width="4.70833333333333" style="22" customWidth="1"/>
    <col min="12528" max="12530" width="3.70833333333333" style="22" customWidth="1"/>
    <col min="12531" max="12531" width="4.28333333333333" style="22" customWidth="1"/>
    <col min="12532" max="12543" width="3.70833333333333" style="22" customWidth="1"/>
    <col min="12544" max="12544" width="5.425" style="22" customWidth="1"/>
    <col min="12545" max="12545" width="4.70833333333333" style="22" customWidth="1"/>
    <col min="12546" max="12546" width="3.70833333333333" style="22" customWidth="1"/>
    <col min="12547" max="12547" width="5.425" style="22" customWidth="1"/>
    <col min="12548" max="12548" width="4.70833333333333" style="22" customWidth="1"/>
    <col min="12549" max="12549" width="3.70833333333333" style="22" customWidth="1"/>
    <col min="12550" max="12550" width="5.425" style="22" customWidth="1"/>
    <col min="12551" max="12551" width="4.70833333333333" style="22" customWidth="1"/>
    <col min="12552" max="12552" width="3.70833333333333" style="22" customWidth="1"/>
    <col min="12553" max="12553" width="5.425" style="22" customWidth="1"/>
    <col min="12554" max="12554" width="4.70833333333333" style="22" customWidth="1"/>
    <col min="12555" max="12555" width="3.70833333333333" style="22" customWidth="1"/>
    <col min="12556" max="12556" width="5.425" style="22" customWidth="1"/>
    <col min="12557" max="12557" width="4.70833333333333" style="22" customWidth="1"/>
    <col min="12558" max="12558" width="3.70833333333333" style="22" customWidth="1"/>
    <col min="12559" max="12559" width="5.425" style="22" customWidth="1"/>
    <col min="12560" max="12560" width="4.70833333333333" style="22" customWidth="1"/>
    <col min="12561" max="12561" width="3.70833333333333" style="22" customWidth="1"/>
    <col min="12562" max="12562" width="5.425" style="22" customWidth="1"/>
    <col min="12563" max="12563" width="4.70833333333333" style="22" customWidth="1"/>
    <col min="12564" max="12566" width="4.14166666666667" style="22" customWidth="1"/>
    <col min="12567" max="12570" width="3.70833333333333" style="22" customWidth="1"/>
    <col min="12571" max="12571" width="4.70833333333333" style="22" customWidth="1"/>
    <col min="12572" max="12572" width="5.14166666666667" style="22" customWidth="1"/>
    <col min="12573" max="12573" width="4.56666666666667" style="22" customWidth="1"/>
    <col min="12574" max="12766" width="9.14166666666667" style="22"/>
    <col min="12767" max="12768" width="4.14166666666667" style="22" customWidth="1"/>
    <col min="12769" max="12783" width="4.70833333333333" style="22" customWidth="1"/>
    <col min="12784" max="12786" width="3.70833333333333" style="22" customWidth="1"/>
    <col min="12787" max="12787" width="4.28333333333333" style="22" customWidth="1"/>
    <col min="12788" max="12799" width="3.70833333333333" style="22" customWidth="1"/>
    <col min="12800" max="12800" width="5.425" style="22" customWidth="1"/>
    <col min="12801" max="12801" width="4.70833333333333" style="22" customWidth="1"/>
    <col min="12802" max="12802" width="3.70833333333333" style="22" customWidth="1"/>
    <col min="12803" max="12803" width="5.425" style="22" customWidth="1"/>
    <col min="12804" max="12804" width="4.70833333333333" style="22" customWidth="1"/>
    <col min="12805" max="12805" width="3.70833333333333" style="22" customWidth="1"/>
    <col min="12806" max="12806" width="5.425" style="22" customWidth="1"/>
    <col min="12807" max="12807" width="4.70833333333333" style="22" customWidth="1"/>
    <col min="12808" max="12808" width="3.70833333333333" style="22" customWidth="1"/>
    <col min="12809" max="12809" width="5.425" style="22" customWidth="1"/>
    <col min="12810" max="12810" width="4.70833333333333" style="22" customWidth="1"/>
    <col min="12811" max="12811" width="3.70833333333333" style="22" customWidth="1"/>
    <col min="12812" max="12812" width="5.425" style="22" customWidth="1"/>
    <col min="12813" max="12813" width="4.70833333333333" style="22" customWidth="1"/>
    <col min="12814" max="12814" width="3.70833333333333" style="22" customWidth="1"/>
    <col min="12815" max="12815" width="5.425" style="22" customWidth="1"/>
    <col min="12816" max="12816" width="4.70833333333333" style="22" customWidth="1"/>
    <col min="12817" max="12817" width="3.70833333333333" style="22" customWidth="1"/>
    <col min="12818" max="12818" width="5.425" style="22" customWidth="1"/>
    <col min="12819" max="12819" width="4.70833333333333" style="22" customWidth="1"/>
    <col min="12820" max="12822" width="4.14166666666667" style="22" customWidth="1"/>
    <col min="12823" max="12826" width="3.70833333333333" style="22" customWidth="1"/>
    <col min="12827" max="12827" width="4.70833333333333" style="22" customWidth="1"/>
    <col min="12828" max="12828" width="5.14166666666667" style="22" customWidth="1"/>
    <col min="12829" max="12829" width="4.56666666666667" style="22" customWidth="1"/>
    <col min="12830" max="13022" width="9.14166666666667" style="22"/>
    <col min="13023" max="13024" width="4.14166666666667" style="22" customWidth="1"/>
    <col min="13025" max="13039" width="4.70833333333333" style="22" customWidth="1"/>
    <col min="13040" max="13042" width="3.70833333333333" style="22" customWidth="1"/>
    <col min="13043" max="13043" width="4.28333333333333" style="22" customWidth="1"/>
    <col min="13044" max="13055" width="3.70833333333333" style="22" customWidth="1"/>
    <col min="13056" max="13056" width="5.425" style="22" customWidth="1"/>
    <col min="13057" max="13057" width="4.70833333333333" style="22" customWidth="1"/>
    <col min="13058" max="13058" width="3.70833333333333" style="22" customWidth="1"/>
    <col min="13059" max="13059" width="5.425" style="22" customWidth="1"/>
    <col min="13060" max="13060" width="4.70833333333333" style="22" customWidth="1"/>
    <col min="13061" max="13061" width="3.70833333333333" style="22" customWidth="1"/>
    <col min="13062" max="13062" width="5.425" style="22" customWidth="1"/>
    <col min="13063" max="13063" width="4.70833333333333" style="22" customWidth="1"/>
    <col min="13064" max="13064" width="3.70833333333333" style="22" customWidth="1"/>
    <col min="13065" max="13065" width="5.425" style="22" customWidth="1"/>
    <col min="13066" max="13066" width="4.70833333333333" style="22" customWidth="1"/>
    <col min="13067" max="13067" width="3.70833333333333" style="22" customWidth="1"/>
    <col min="13068" max="13068" width="5.425" style="22" customWidth="1"/>
    <col min="13069" max="13069" width="4.70833333333333" style="22" customWidth="1"/>
    <col min="13070" max="13070" width="3.70833333333333" style="22" customWidth="1"/>
    <col min="13071" max="13071" width="5.425" style="22" customWidth="1"/>
    <col min="13072" max="13072" width="4.70833333333333" style="22" customWidth="1"/>
    <col min="13073" max="13073" width="3.70833333333333" style="22" customWidth="1"/>
    <col min="13074" max="13074" width="5.425" style="22" customWidth="1"/>
    <col min="13075" max="13075" width="4.70833333333333" style="22" customWidth="1"/>
    <col min="13076" max="13078" width="4.14166666666667" style="22" customWidth="1"/>
    <col min="13079" max="13082" width="3.70833333333333" style="22" customWidth="1"/>
    <col min="13083" max="13083" width="4.70833333333333" style="22" customWidth="1"/>
    <col min="13084" max="13084" width="5.14166666666667" style="22" customWidth="1"/>
    <col min="13085" max="13085" width="4.56666666666667" style="22" customWidth="1"/>
    <col min="13086" max="13278" width="9.14166666666667" style="22"/>
    <col min="13279" max="13280" width="4.14166666666667" style="22" customWidth="1"/>
    <col min="13281" max="13295" width="4.70833333333333" style="22" customWidth="1"/>
    <col min="13296" max="13298" width="3.70833333333333" style="22" customWidth="1"/>
    <col min="13299" max="13299" width="4.28333333333333" style="22" customWidth="1"/>
    <col min="13300" max="13311" width="3.70833333333333" style="22" customWidth="1"/>
    <col min="13312" max="13312" width="5.425" style="22" customWidth="1"/>
    <col min="13313" max="13313" width="4.70833333333333" style="22" customWidth="1"/>
    <col min="13314" max="13314" width="3.70833333333333" style="22" customWidth="1"/>
    <col min="13315" max="13315" width="5.425" style="22" customWidth="1"/>
    <col min="13316" max="13316" width="4.70833333333333" style="22" customWidth="1"/>
    <col min="13317" max="13317" width="3.70833333333333" style="22" customWidth="1"/>
    <col min="13318" max="13318" width="5.425" style="22" customWidth="1"/>
    <col min="13319" max="13319" width="4.70833333333333" style="22" customWidth="1"/>
    <col min="13320" max="13320" width="3.70833333333333" style="22" customWidth="1"/>
    <col min="13321" max="13321" width="5.425" style="22" customWidth="1"/>
    <col min="13322" max="13322" width="4.70833333333333" style="22" customWidth="1"/>
    <col min="13323" max="13323" width="3.70833333333333" style="22" customWidth="1"/>
    <col min="13324" max="13324" width="5.425" style="22" customWidth="1"/>
    <col min="13325" max="13325" width="4.70833333333333" style="22" customWidth="1"/>
    <col min="13326" max="13326" width="3.70833333333333" style="22" customWidth="1"/>
    <col min="13327" max="13327" width="5.425" style="22" customWidth="1"/>
    <col min="13328" max="13328" width="4.70833333333333" style="22" customWidth="1"/>
    <col min="13329" max="13329" width="3.70833333333333" style="22" customWidth="1"/>
    <col min="13330" max="13330" width="5.425" style="22" customWidth="1"/>
    <col min="13331" max="13331" width="4.70833333333333" style="22" customWidth="1"/>
    <col min="13332" max="13334" width="4.14166666666667" style="22" customWidth="1"/>
    <col min="13335" max="13338" width="3.70833333333333" style="22" customWidth="1"/>
    <col min="13339" max="13339" width="4.70833333333333" style="22" customWidth="1"/>
    <col min="13340" max="13340" width="5.14166666666667" style="22" customWidth="1"/>
    <col min="13341" max="13341" width="4.56666666666667" style="22" customWidth="1"/>
    <col min="13342" max="13534" width="9.14166666666667" style="22"/>
    <col min="13535" max="13536" width="4.14166666666667" style="22" customWidth="1"/>
    <col min="13537" max="13551" width="4.70833333333333" style="22" customWidth="1"/>
    <col min="13552" max="13554" width="3.70833333333333" style="22" customWidth="1"/>
    <col min="13555" max="13555" width="4.28333333333333" style="22" customWidth="1"/>
    <col min="13556" max="13567" width="3.70833333333333" style="22" customWidth="1"/>
    <col min="13568" max="13568" width="5.425" style="22" customWidth="1"/>
    <col min="13569" max="13569" width="4.70833333333333" style="22" customWidth="1"/>
    <col min="13570" max="13570" width="3.70833333333333" style="22" customWidth="1"/>
    <col min="13571" max="13571" width="5.425" style="22" customWidth="1"/>
    <col min="13572" max="13572" width="4.70833333333333" style="22" customWidth="1"/>
    <col min="13573" max="13573" width="3.70833333333333" style="22" customWidth="1"/>
    <col min="13574" max="13574" width="5.425" style="22" customWidth="1"/>
    <col min="13575" max="13575" width="4.70833333333333" style="22" customWidth="1"/>
    <col min="13576" max="13576" width="3.70833333333333" style="22" customWidth="1"/>
    <col min="13577" max="13577" width="5.425" style="22" customWidth="1"/>
    <col min="13578" max="13578" width="4.70833333333333" style="22" customWidth="1"/>
    <col min="13579" max="13579" width="3.70833333333333" style="22" customWidth="1"/>
    <col min="13580" max="13580" width="5.425" style="22" customWidth="1"/>
    <col min="13581" max="13581" width="4.70833333333333" style="22" customWidth="1"/>
    <col min="13582" max="13582" width="3.70833333333333" style="22" customWidth="1"/>
    <col min="13583" max="13583" width="5.425" style="22" customWidth="1"/>
    <col min="13584" max="13584" width="4.70833333333333" style="22" customWidth="1"/>
    <col min="13585" max="13585" width="3.70833333333333" style="22" customWidth="1"/>
    <col min="13586" max="13586" width="5.425" style="22" customWidth="1"/>
    <col min="13587" max="13587" width="4.70833333333333" style="22" customWidth="1"/>
    <col min="13588" max="13590" width="4.14166666666667" style="22" customWidth="1"/>
    <col min="13591" max="13594" width="3.70833333333333" style="22" customWidth="1"/>
    <col min="13595" max="13595" width="4.70833333333333" style="22" customWidth="1"/>
    <col min="13596" max="13596" width="5.14166666666667" style="22" customWidth="1"/>
    <col min="13597" max="13597" width="4.56666666666667" style="22" customWidth="1"/>
    <col min="13598" max="13790" width="9.14166666666667" style="22"/>
    <col min="13791" max="13792" width="4.14166666666667" style="22" customWidth="1"/>
    <col min="13793" max="13807" width="4.70833333333333" style="22" customWidth="1"/>
    <col min="13808" max="13810" width="3.70833333333333" style="22" customWidth="1"/>
    <col min="13811" max="13811" width="4.28333333333333" style="22" customWidth="1"/>
    <col min="13812" max="13823" width="3.70833333333333" style="22" customWidth="1"/>
    <col min="13824" max="13824" width="5.425" style="22" customWidth="1"/>
    <col min="13825" max="13825" width="4.70833333333333" style="22" customWidth="1"/>
    <col min="13826" max="13826" width="3.70833333333333" style="22" customWidth="1"/>
    <col min="13827" max="13827" width="5.425" style="22" customWidth="1"/>
    <col min="13828" max="13828" width="4.70833333333333" style="22" customWidth="1"/>
    <col min="13829" max="13829" width="3.70833333333333" style="22" customWidth="1"/>
    <col min="13830" max="13830" width="5.425" style="22" customWidth="1"/>
    <col min="13831" max="13831" width="4.70833333333333" style="22" customWidth="1"/>
    <col min="13832" max="13832" width="3.70833333333333" style="22" customWidth="1"/>
    <col min="13833" max="13833" width="5.425" style="22" customWidth="1"/>
    <col min="13834" max="13834" width="4.70833333333333" style="22" customWidth="1"/>
    <col min="13835" max="13835" width="3.70833333333333" style="22" customWidth="1"/>
    <col min="13836" max="13836" width="5.425" style="22" customWidth="1"/>
    <col min="13837" max="13837" width="4.70833333333333" style="22" customWidth="1"/>
    <col min="13838" max="13838" width="3.70833333333333" style="22" customWidth="1"/>
    <col min="13839" max="13839" width="5.425" style="22" customWidth="1"/>
    <col min="13840" max="13840" width="4.70833333333333" style="22" customWidth="1"/>
    <col min="13841" max="13841" width="3.70833333333333" style="22" customWidth="1"/>
    <col min="13842" max="13842" width="5.425" style="22" customWidth="1"/>
    <col min="13843" max="13843" width="4.70833333333333" style="22" customWidth="1"/>
    <col min="13844" max="13846" width="4.14166666666667" style="22" customWidth="1"/>
    <col min="13847" max="13850" width="3.70833333333333" style="22" customWidth="1"/>
    <col min="13851" max="13851" width="4.70833333333333" style="22" customWidth="1"/>
    <col min="13852" max="13852" width="5.14166666666667" style="22" customWidth="1"/>
    <col min="13853" max="13853" width="4.56666666666667" style="22" customWidth="1"/>
    <col min="13854" max="14046" width="9.14166666666667" style="22"/>
    <col min="14047" max="14048" width="4.14166666666667" style="22" customWidth="1"/>
    <col min="14049" max="14063" width="4.70833333333333" style="22" customWidth="1"/>
    <col min="14064" max="14066" width="3.70833333333333" style="22" customWidth="1"/>
    <col min="14067" max="14067" width="4.28333333333333" style="22" customWidth="1"/>
    <col min="14068" max="14079" width="3.70833333333333" style="22" customWidth="1"/>
    <col min="14080" max="14080" width="5.425" style="22" customWidth="1"/>
    <col min="14081" max="14081" width="4.70833333333333" style="22" customWidth="1"/>
    <col min="14082" max="14082" width="3.70833333333333" style="22" customWidth="1"/>
    <col min="14083" max="14083" width="5.425" style="22" customWidth="1"/>
    <col min="14084" max="14084" width="4.70833333333333" style="22" customWidth="1"/>
    <col min="14085" max="14085" width="3.70833333333333" style="22" customWidth="1"/>
    <col min="14086" max="14086" width="5.425" style="22" customWidth="1"/>
    <col min="14087" max="14087" width="4.70833333333333" style="22" customWidth="1"/>
    <col min="14088" max="14088" width="3.70833333333333" style="22" customWidth="1"/>
    <col min="14089" max="14089" width="5.425" style="22" customWidth="1"/>
    <col min="14090" max="14090" width="4.70833333333333" style="22" customWidth="1"/>
    <col min="14091" max="14091" width="3.70833333333333" style="22" customWidth="1"/>
    <col min="14092" max="14092" width="5.425" style="22" customWidth="1"/>
    <col min="14093" max="14093" width="4.70833333333333" style="22" customWidth="1"/>
    <col min="14094" max="14094" width="3.70833333333333" style="22" customWidth="1"/>
    <col min="14095" max="14095" width="5.425" style="22" customWidth="1"/>
    <col min="14096" max="14096" width="4.70833333333333" style="22" customWidth="1"/>
    <col min="14097" max="14097" width="3.70833333333333" style="22" customWidth="1"/>
    <col min="14098" max="14098" width="5.425" style="22" customWidth="1"/>
    <col min="14099" max="14099" width="4.70833333333333" style="22" customWidth="1"/>
    <col min="14100" max="14102" width="4.14166666666667" style="22" customWidth="1"/>
    <col min="14103" max="14106" width="3.70833333333333" style="22" customWidth="1"/>
    <col min="14107" max="14107" width="4.70833333333333" style="22" customWidth="1"/>
    <col min="14108" max="14108" width="5.14166666666667" style="22" customWidth="1"/>
    <col min="14109" max="14109" width="4.56666666666667" style="22" customWidth="1"/>
    <col min="14110" max="14302" width="9.14166666666667" style="22"/>
    <col min="14303" max="14304" width="4.14166666666667" style="22" customWidth="1"/>
    <col min="14305" max="14319" width="4.70833333333333" style="22" customWidth="1"/>
    <col min="14320" max="14322" width="3.70833333333333" style="22" customWidth="1"/>
    <col min="14323" max="14323" width="4.28333333333333" style="22" customWidth="1"/>
    <col min="14324" max="14335" width="3.70833333333333" style="22" customWidth="1"/>
    <col min="14336" max="14336" width="5.425" style="22" customWidth="1"/>
    <col min="14337" max="14337" width="4.70833333333333" style="22" customWidth="1"/>
    <col min="14338" max="14338" width="3.70833333333333" style="22" customWidth="1"/>
    <col min="14339" max="14339" width="5.425" style="22" customWidth="1"/>
    <col min="14340" max="14340" width="4.70833333333333" style="22" customWidth="1"/>
    <col min="14341" max="14341" width="3.70833333333333" style="22" customWidth="1"/>
    <col min="14342" max="14342" width="5.425" style="22" customWidth="1"/>
    <col min="14343" max="14343" width="4.70833333333333" style="22" customWidth="1"/>
    <col min="14344" max="14344" width="3.70833333333333" style="22" customWidth="1"/>
    <col min="14345" max="14345" width="5.425" style="22" customWidth="1"/>
    <col min="14346" max="14346" width="4.70833333333333" style="22" customWidth="1"/>
    <col min="14347" max="14347" width="3.70833333333333" style="22" customWidth="1"/>
    <col min="14348" max="14348" width="5.425" style="22" customWidth="1"/>
    <col min="14349" max="14349" width="4.70833333333333" style="22" customWidth="1"/>
    <col min="14350" max="14350" width="3.70833333333333" style="22" customWidth="1"/>
    <col min="14351" max="14351" width="5.425" style="22" customWidth="1"/>
    <col min="14352" max="14352" width="4.70833333333333" style="22" customWidth="1"/>
    <col min="14353" max="14353" width="3.70833333333333" style="22" customWidth="1"/>
    <col min="14354" max="14354" width="5.425" style="22" customWidth="1"/>
    <col min="14355" max="14355" width="4.70833333333333" style="22" customWidth="1"/>
    <col min="14356" max="14358" width="4.14166666666667" style="22" customWidth="1"/>
    <col min="14359" max="14362" width="3.70833333333333" style="22" customWidth="1"/>
    <col min="14363" max="14363" width="4.70833333333333" style="22" customWidth="1"/>
    <col min="14364" max="14364" width="5.14166666666667" style="22" customWidth="1"/>
    <col min="14365" max="14365" width="4.56666666666667" style="22" customWidth="1"/>
    <col min="14366" max="14558" width="9.14166666666667" style="22"/>
    <col min="14559" max="14560" width="4.14166666666667" style="22" customWidth="1"/>
    <col min="14561" max="14575" width="4.70833333333333" style="22" customWidth="1"/>
    <col min="14576" max="14578" width="3.70833333333333" style="22" customWidth="1"/>
    <col min="14579" max="14579" width="4.28333333333333" style="22" customWidth="1"/>
    <col min="14580" max="14591" width="3.70833333333333" style="22" customWidth="1"/>
    <col min="14592" max="14592" width="5.425" style="22" customWidth="1"/>
    <col min="14593" max="14593" width="4.70833333333333" style="22" customWidth="1"/>
    <col min="14594" max="14594" width="3.70833333333333" style="22" customWidth="1"/>
    <col min="14595" max="14595" width="5.425" style="22" customWidth="1"/>
    <col min="14596" max="14596" width="4.70833333333333" style="22" customWidth="1"/>
    <col min="14597" max="14597" width="3.70833333333333" style="22" customWidth="1"/>
    <col min="14598" max="14598" width="5.425" style="22" customWidth="1"/>
    <col min="14599" max="14599" width="4.70833333333333" style="22" customWidth="1"/>
    <col min="14600" max="14600" width="3.70833333333333" style="22" customWidth="1"/>
    <col min="14601" max="14601" width="5.425" style="22" customWidth="1"/>
    <col min="14602" max="14602" width="4.70833333333333" style="22" customWidth="1"/>
    <col min="14603" max="14603" width="3.70833333333333" style="22" customWidth="1"/>
    <col min="14604" max="14604" width="5.425" style="22" customWidth="1"/>
    <col min="14605" max="14605" width="4.70833333333333" style="22" customWidth="1"/>
    <col min="14606" max="14606" width="3.70833333333333" style="22" customWidth="1"/>
    <col min="14607" max="14607" width="5.425" style="22" customWidth="1"/>
    <col min="14608" max="14608" width="4.70833333333333" style="22" customWidth="1"/>
    <col min="14609" max="14609" width="3.70833333333333" style="22" customWidth="1"/>
    <col min="14610" max="14610" width="5.425" style="22" customWidth="1"/>
    <col min="14611" max="14611" width="4.70833333333333" style="22" customWidth="1"/>
    <col min="14612" max="14614" width="4.14166666666667" style="22" customWidth="1"/>
    <col min="14615" max="14618" width="3.70833333333333" style="22" customWidth="1"/>
    <col min="14619" max="14619" width="4.70833333333333" style="22" customWidth="1"/>
    <col min="14620" max="14620" width="5.14166666666667" style="22" customWidth="1"/>
    <col min="14621" max="14621" width="4.56666666666667" style="22" customWidth="1"/>
    <col min="14622" max="14814" width="9.14166666666667" style="22"/>
    <col min="14815" max="14816" width="4.14166666666667" style="22" customWidth="1"/>
    <col min="14817" max="14831" width="4.70833333333333" style="22" customWidth="1"/>
    <col min="14832" max="14834" width="3.70833333333333" style="22" customWidth="1"/>
    <col min="14835" max="14835" width="4.28333333333333" style="22" customWidth="1"/>
    <col min="14836" max="14847" width="3.70833333333333" style="22" customWidth="1"/>
    <col min="14848" max="14848" width="5.425" style="22" customWidth="1"/>
    <col min="14849" max="14849" width="4.70833333333333" style="22" customWidth="1"/>
    <col min="14850" max="14850" width="3.70833333333333" style="22" customWidth="1"/>
    <col min="14851" max="14851" width="5.425" style="22" customWidth="1"/>
    <col min="14852" max="14852" width="4.70833333333333" style="22" customWidth="1"/>
    <col min="14853" max="14853" width="3.70833333333333" style="22" customWidth="1"/>
    <col min="14854" max="14854" width="5.425" style="22" customWidth="1"/>
    <col min="14855" max="14855" width="4.70833333333333" style="22" customWidth="1"/>
    <col min="14856" max="14856" width="3.70833333333333" style="22" customWidth="1"/>
    <col min="14857" max="14857" width="5.425" style="22" customWidth="1"/>
    <col min="14858" max="14858" width="4.70833333333333" style="22" customWidth="1"/>
    <col min="14859" max="14859" width="3.70833333333333" style="22" customWidth="1"/>
    <col min="14860" max="14860" width="5.425" style="22" customWidth="1"/>
    <col min="14861" max="14861" width="4.70833333333333" style="22" customWidth="1"/>
    <col min="14862" max="14862" width="3.70833333333333" style="22" customWidth="1"/>
    <col min="14863" max="14863" width="5.425" style="22" customWidth="1"/>
    <col min="14864" max="14864" width="4.70833333333333" style="22" customWidth="1"/>
    <col min="14865" max="14865" width="3.70833333333333" style="22" customWidth="1"/>
    <col min="14866" max="14866" width="5.425" style="22" customWidth="1"/>
    <col min="14867" max="14867" width="4.70833333333333" style="22" customWidth="1"/>
    <col min="14868" max="14870" width="4.14166666666667" style="22" customWidth="1"/>
    <col min="14871" max="14874" width="3.70833333333333" style="22" customWidth="1"/>
    <col min="14875" max="14875" width="4.70833333333333" style="22" customWidth="1"/>
    <col min="14876" max="14876" width="5.14166666666667" style="22" customWidth="1"/>
    <col min="14877" max="14877" width="4.56666666666667" style="22" customWidth="1"/>
    <col min="14878" max="15070" width="9.14166666666667" style="22"/>
    <col min="15071" max="15072" width="4.14166666666667" style="22" customWidth="1"/>
    <col min="15073" max="15087" width="4.70833333333333" style="22" customWidth="1"/>
    <col min="15088" max="15090" width="3.70833333333333" style="22" customWidth="1"/>
    <col min="15091" max="15091" width="4.28333333333333" style="22" customWidth="1"/>
    <col min="15092" max="15103" width="3.70833333333333" style="22" customWidth="1"/>
    <col min="15104" max="15104" width="5.425" style="22" customWidth="1"/>
    <col min="15105" max="15105" width="4.70833333333333" style="22" customWidth="1"/>
    <col min="15106" max="15106" width="3.70833333333333" style="22" customWidth="1"/>
    <col min="15107" max="15107" width="5.425" style="22" customWidth="1"/>
    <col min="15108" max="15108" width="4.70833333333333" style="22" customWidth="1"/>
    <col min="15109" max="15109" width="3.70833333333333" style="22" customWidth="1"/>
    <col min="15110" max="15110" width="5.425" style="22" customWidth="1"/>
    <col min="15111" max="15111" width="4.70833333333333" style="22" customWidth="1"/>
    <col min="15112" max="15112" width="3.70833333333333" style="22" customWidth="1"/>
    <col min="15113" max="15113" width="5.425" style="22" customWidth="1"/>
    <col min="15114" max="15114" width="4.70833333333333" style="22" customWidth="1"/>
    <col min="15115" max="15115" width="3.70833333333333" style="22" customWidth="1"/>
    <col min="15116" max="15116" width="5.425" style="22" customWidth="1"/>
    <col min="15117" max="15117" width="4.70833333333333" style="22" customWidth="1"/>
    <col min="15118" max="15118" width="3.70833333333333" style="22" customWidth="1"/>
    <col min="15119" max="15119" width="5.425" style="22" customWidth="1"/>
    <col min="15120" max="15120" width="4.70833333333333" style="22" customWidth="1"/>
    <col min="15121" max="15121" width="3.70833333333333" style="22" customWidth="1"/>
    <col min="15122" max="15122" width="5.425" style="22" customWidth="1"/>
    <col min="15123" max="15123" width="4.70833333333333" style="22" customWidth="1"/>
    <col min="15124" max="15126" width="4.14166666666667" style="22" customWidth="1"/>
    <col min="15127" max="15130" width="3.70833333333333" style="22" customWidth="1"/>
    <col min="15131" max="15131" width="4.70833333333333" style="22" customWidth="1"/>
    <col min="15132" max="15132" width="5.14166666666667" style="22" customWidth="1"/>
    <col min="15133" max="15133" width="4.56666666666667" style="22" customWidth="1"/>
    <col min="15134" max="15326" width="9.14166666666667" style="22"/>
    <col min="15327" max="15328" width="4.14166666666667" style="22" customWidth="1"/>
    <col min="15329" max="15343" width="4.70833333333333" style="22" customWidth="1"/>
    <col min="15344" max="15346" width="3.70833333333333" style="22" customWidth="1"/>
    <col min="15347" max="15347" width="4.28333333333333" style="22" customWidth="1"/>
    <col min="15348" max="15359" width="3.70833333333333" style="22" customWidth="1"/>
    <col min="15360" max="15360" width="5.425" style="22" customWidth="1"/>
    <col min="15361" max="15361" width="4.70833333333333" style="22" customWidth="1"/>
    <col min="15362" max="15362" width="3.70833333333333" style="22" customWidth="1"/>
    <col min="15363" max="15363" width="5.425" style="22" customWidth="1"/>
    <col min="15364" max="15364" width="4.70833333333333" style="22" customWidth="1"/>
    <col min="15365" max="15365" width="3.70833333333333" style="22" customWidth="1"/>
    <col min="15366" max="15366" width="5.425" style="22" customWidth="1"/>
    <col min="15367" max="15367" width="4.70833333333333" style="22" customWidth="1"/>
    <col min="15368" max="15368" width="3.70833333333333" style="22" customWidth="1"/>
    <col min="15369" max="15369" width="5.425" style="22" customWidth="1"/>
    <col min="15370" max="15370" width="4.70833333333333" style="22" customWidth="1"/>
    <col min="15371" max="15371" width="3.70833333333333" style="22" customWidth="1"/>
    <col min="15372" max="15372" width="5.425" style="22" customWidth="1"/>
    <col min="15373" max="15373" width="4.70833333333333" style="22" customWidth="1"/>
    <col min="15374" max="15374" width="3.70833333333333" style="22" customWidth="1"/>
    <col min="15375" max="15375" width="5.425" style="22" customWidth="1"/>
    <col min="15376" max="15376" width="4.70833333333333" style="22" customWidth="1"/>
    <col min="15377" max="15377" width="3.70833333333333" style="22" customWidth="1"/>
    <col min="15378" max="15378" width="5.425" style="22" customWidth="1"/>
    <col min="15379" max="15379" width="4.70833333333333" style="22" customWidth="1"/>
    <col min="15380" max="15382" width="4.14166666666667" style="22" customWidth="1"/>
    <col min="15383" max="15386" width="3.70833333333333" style="22" customWidth="1"/>
    <col min="15387" max="15387" width="4.70833333333333" style="22" customWidth="1"/>
    <col min="15388" max="15388" width="5.14166666666667" style="22" customWidth="1"/>
    <col min="15389" max="15389" width="4.56666666666667" style="22" customWidth="1"/>
    <col min="15390" max="15582" width="9.14166666666667" style="22"/>
    <col min="15583" max="15584" width="4.14166666666667" style="22" customWidth="1"/>
    <col min="15585" max="15599" width="4.70833333333333" style="22" customWidth="1"/>
    <col min="15600" max="15602" width="3.70833333333333" style="22" customWidth="1"/>
    <col min="15603" max="15603" width="4.28333333333333" style="22" customWidth="1"/>
    <col min="15604" max="15615" width="3.70833333333333" style="22" customWidth="1"/>
    <col min="15616" max="15616" width="5.425" style="22" customWidth="1"/>
    <col min="15617" max="15617" width="4.70833333333333" style="22" customWidth="1"/>
    <col min="15618" max="15618" width="3.70833333333333" style="22" customWidth="1"/>
    <col min="15619" max="15619" width="5.425" style="22" customWidth="1"/>
    <col min="15620" max="15620" width="4.70833333333333" style="22" customWidth="1"/>
    <col min="15621" max="15621" width="3.70833333333333" style="22" customWidth="1"/>
    <col min="15622" max="15622" width="5.425" style="22" customWidth="1"/>
    <col min="15623" max="15623" width="4.70833333333333" style="22" customWidth="1"/>
    <col min="15624" max="15624" width="3.70833333333333" style="22" customWidth="1"/>
    <col min="15625" max="15625" width="5.425" style="22" customWidth="1"/>
    <col min="15626" max="15626" width="4.70833333333333" style="22" customWidth="1"/>
    <col min="15627" max="15627" width="3.70833333333333" style="22" customWidth="1"/>
    <col min="15628" max="15628" width="5.425" style="22" customWidth="1"/>
    <col min="15629" max="15629" width="4.70833333333333" style="22" customWidth="1"/>
    <col min="15630" max="15630" width="3.70833333333333" style="22" customWidth="1"/>
    <col min="15631" max="15631" width="5.425" style="22" customWidth="1"/>
    <col min="15632" max="15632" width="4.70833333333333" style="22" customWidth="1"/>
    <col min="15633" max="15633" width="3.70833333333333" style="22" customWidth="1"/>
    <col min="15634" max="15634" width="5.425" style="22" customWidth="1"/>
    <col min="15635" max="15635" width="4.70833333333333" style="22" customWidth="1"/>
    <col min="15636" max="15638" width="4.14166666666667" style="22" customWidth="1"/>
    <col min="15639" max="15642" width="3.70833333333333" style="22" customWidth="1"/>
    <col min="15643" max="15643" width="4.70833333333333" style="22" customWidth="1"/>
    <col min="15644" max="15644" width="5.14166666666667" style="22" customWidth="1"/>
    <col min="15645" max="15645" width="4.56666666666667" style="22" customWidth="1"/>
    <col min="15646" max="15838" width="9.14166666666667" style="22"/>
    <col min="15839" max="15840" width="4.14166666666667" style="22" customWidth="1"/>
    <col min="15841" max="15855" width="4.70833333333333" style="22" customWidth="1"/>
    <col min="15856" max="15858" width="3.70833333333333" style="22" customWidth="1"/>
    <col min="15859" max="15859" width="4.28333333333333" style="22" customWidth="1"/>
    <col min="15860" max="15871" width="3.70833333333333" style="22" customWidth="1"/>
    <col min="15872" max="15872" width="5.425" style="22" customWidth="1"/>
    <col min="15873" max="15873" width="4.70833333333333" style="22" customWidth="1"/>
    <col min="15874" max="15874" width="3.70833333333333" style="22" customWidth="1"/>
    <col min="15875" max="15875" width="5.425" style="22" customWidth="1"/>
    <col min="15876" max="15876" width="4.70833333333333" style="22" customWidth="1"/>
    <col min="15877" max="15877" width="3.70833333333333" style="22" customWidth="1"/>
    <col min="15878" max="15878" width="5.425" style="22" customWidth="1"/>
    <col min="15879" max="15879" width="4.70833333333333" style="22" customWidth="1"/>
    <col min="15880" max="15880" width="3.70833333333333" style="22" customWidth="1"/>
    <col min="15881" max="15881" width="5.425" style="22" customWidth="1"/>
    <col min="15882" max="15882" width="4.70833333333333" style="22" customWidth="1"/>
    <col min="15883" max="15883" width="3.70833333333333" style="22" customWidth="1"/>
    <col min="15884" max="15884" width="5.425" style="22" customWidth="1"/>
    <col min="15885" max="15885" width="4.70833333333333" style="22" customWidth="1"/>
    <col min="15886" max="15886" width="3.70833333333333" style="22" customWidth="1"/>
    <col min="15887" max="15887" width="5.425" style="22" customWidth="1"/>
    <col min="15888" max="15888" width="4.70833333333333" style="22" customWidth="1"/>
    <col min="15889" max="15889" width="3.70833333333333" style="22" customWidth="1"/>
    <col min="15890" max="15890" width="5.425" style="22" customWidth="1"/>
    <col min="15891" max="15891" width="4.70833333333333" style="22" customWidth="1"/>
    <col min="15892" max="15894" width="4.14166666666667" style="22" customWidth="1"/>
    <col min="15895" max="15898" width="3.70833333333333" style="22" customWidth="1"/>
    <col min="15899" max="15899" width="4.70833333333333" style="22" customWidth="1"/>
    <col min="15900" max="15900" width="5.14166666666667" style="22" customWidth="1"/>
    <col min="15901" max="15901" width="4.56666666666667" style="22" customWidth="1"/>
    <col min="15902" max="16094" width="9.14166666666667" style="22"/>
    <col min="16095" max="16096" width="4.14166666666667" style="22" customWidth="1"/>
    <col min="16097" max="16111" width="4.70833333333333" style="22" customWidth="1"/>
    <col min="16112" max="16114" width="3.70833333333333" style="22" customWidth="1"/>
    <col min="16115" max="16115" width="4.28333333333333" style="22" customWidth="1"/>
    <col min="16116" max="16127" width="3.70833333333333" style="22" customWidth="1"/>
    <col min="16128" max="16128" width="5.425" style="22" customWidth="1"/>
    <col min="16129" max="16129" width="4.70833333333333" style="22" customWidth="1"/>
    <col min="16130" max="16130" width="3.70833333333333" style="22" customWidth="1"/>
    <col min="16131" max="16131" width="5.425" style="22" customWidth="1"/>
    <col min="16132" max="16132" width="4.70833333333333" style="22" customWidth="1"/>
    <col min="16133" max="16133" width="3.70833333333333" style="22" customWidth="1"/>
    <col min="16134" max="16134" width="5.425" style="22" customWidth="1"/>
    <col min="16135" max="16135" width="4.70833333333333" style="22" customWidth="1"/>
    <col min="16136" max="16136" width="3.70833333333333" style="22" customWidth="1"/>
    <col min="16137" max="16137" width="5.425" style="22" customWidth="1"/>
    <col min="16138" max="16138" width="4.70833333333333" style="22" customWidth="1"/>
    <col min="16139" max="16139" width="3.70833333333333" style="22" customWidth="1"/>
    <col min="16140" max="16140" width="5.425" style="22" customWidth="1"/>
    <col min="16141" max="16141" width="4.70833333333333" style="22" customWidth="1"/>
    <col min="16142" max="16142" width="3.70833333333333" style="22" customWidth="1"/>
    <col min="16143" max="16143" width="5.425" style="22" customWidth="1"/>
    <col min="16144" max="16144" width="4.70833333333333" style="22" customWidth="1"/>
    <col min="16145" max="16145" width="3.70833333333333" style="22" customWidth="1"/>
    <col min="16146" max="16146" width="5.425" style="22" customWidth="1"/>
    <col min="16147" max="16147" width="4.70833333333333" style="22" customWidth="1"/>
    <col min="16148" max="16150" width="4.14166666666667" style="22" customWidth="1"/>
    <col min="16151" max="16154" width="3.70833333333333" style="22" customWidth="1"/>
    <col min="16155" max="16155" width="4.70833333333333" style="22" customWidth="1"/>
    <col min="16156" max="16156" width="5.14166666666667" style="22" customWidth="1"/>
    <col min="16157" max="16157" width="4.56666666666667" style="22" customWidth="1"/>
    <col min="16158" max="16384" width="9.14166666666667" style="22"/>
  </cols>
  <sheetData>
    <row r="1" s="1" customFormat="1" ht="38.25" customHeight="1" spans="1:64">
      <c r="A1" s="24" t="s">
        <v>0</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row>
    <row r="2" s="1" customFormat="1" ht="31.5" spans="1:61">
      <c r="A2" s="25"/>
      <c r="B2" s="26"/>
      <c r="C2" s="26"/>
      <c r="D2" s="27"/>
      <c r="E2" s="26"/>
      <c r="F2" s="26"/>
      <c r="G2" s="26"/>
      <c r="H2" s="26"/>
      <c r="I2" s="26"/>
      <c r="J2" s="26"/>
      <c r="K2" s="103"/>
      <c r="L2" s="26"/>
      <c r="M2" s="26"/>
      <c r="N2" s="26"/>
      <c r="O2" s="26"/>
      <c r="Q2" s="104"/>
      <c r="S2" s="112"/>
      <c r="T2" s="112"/>
      <c r="U2" s="112"/>
      <c r="V2" s="112"/>
      <c r="W2" s="112"/>
      <c r="X2" s="112"/>
      <c r="Y2" s="112"/>
      <c r="Z2" s="112"/>
      <c r="AA2" s="112"/>
      <c r="AB2" s="112"/>
      <c r="AC2" s="112"/>
      <c r="AD2" s="112"/>
      <c r="AE2" s="112"/>
      <c r="AF2" s="112"/>
      <c r="AG2" s="112"/>
      <c r="AH2" s="112"/>
      <c r="AI2" s="112"/>
      <c r="AJ2" s="112"/>
      <c r="AK2" s="112"/>
      <c r="AL2" s="112"/>
      <c r="AM2" s="112"/>
      <c r="AN2" s="112"/>
      <c r="AO2" s="112"/>
      <c r="AP2" s="112"/>
      <c r="AQ2" s="112"/>
      <c r="AR2" s="112"/>
      <c r="AS2" s="112"/>
      <c r="AT2" s="112"/>
      <c r="AU2" s="112"/>
      <c r="AV2" s="104"/>
      <c r="AW2" s="314"/>
      <c r="AX2" s="107"/>
      <c r="AY2" s="105"/>
      <c r="AZ2" s="103"/>
      <c r="BA2" s="103"/>
      <c r="BB2" s="107"/>
      <c r="BC2" s="103"/>
      <c r="BD2" s="103"/>
      <c r="BE2" s="103"/>
      <c r="BF2" s="103"/>
      <c r="BG2" s="107"/>
      <c r="BH2" s="107"/>
      <c r="BI2" s="107"/>
    </row>
    <row r="3" s="1" customFormat="1" ht="33.75" spans="1:61">
      <c r="A3" s="25"/>
      <c r="B3" s="25"/>
      <c r="C3" s="25"/>
      <c r="D3" s="25"/>
      <c r="E3" s="28"/>
      <c r="F3" s="28"/>
      <c r="G3" s="28"/>
      <c r="H3" s="28"/>
      <c r="I3" s="28"/>
      <c r="J3" s="25"/>
      <c r="K3" s="25"/>
      <c r="L3" s="25"/>
      <c r="M3" s="25"/>
      <c r="N3" s="25"/>
      <c r="O3" s="25"/>
      <c r="P3" s="104"/>
      <c r="Q3" s="113" t="s">
        <v>1</v>
      </c>
      <c r="R3" s="113"/>
      <c r="S3" s="113"/>
      <c r="T3" s="113"/>
      <c r="U3" s="113"/>
      <c r="V3" s="113"/>
      <c r="W3" s="113"/>
      <c r="X3" s="113"/>
      <c r="Y3" s="113"/>
      <c r="Z3" s="113"/>
      <c r="AA3" s="113"/>
      <c r="AB3" s="113"/>
      <c r="AC3" s="113"/>
      <c r="AD3" s="113"/>
      <c r="AE3" s="113"/>
      <c r="AF3" s="113"/>
      <c r="AG3" s="113"/>
      <c r="AH3" s="113"/>
      <c r="AI3" s="113"/>
      <c r="AJ3" s="113"/>
      <c r="AK3" s="113"/>
      <c r="AL3" s="113"/>
      <c r="AM3" s="113"/>
      <c r="AN3" s="113"/>
      <c r="AO3" s="113"/>
      <c r="AP3" s="113"/>
      <c r="AQ3" s="113"/>
      <c r="AR3" s="113"/>
      <c r="AS3" s="113"/>
      <c r="AT3" s="113"/>
      <c r="AU3" s="113"/>
      <c r="AV3" s="113"/>
      <c r="AW3" s="315"/>
      <c r="AX3" s="107"/>
      <c r="AY3" s="105"/>
      <c r="AZ3" s="103"/>
      <c r="BA3" s="103"/>
      <c r="BB3" s="107"/>
      <c r="BC3" s="103"/>
      <c r="BD3" s="103"/>
      <c r="BE3" s="103"/>
      <c r="BF3" s="103"/>
      <c r="BG3" s="107"/>
      <c r="BH3" s="107"/>
      <c r="BI3" s="107"/>
    </row>
    <row r="4" s="1" customFormat="1" ht="25.5" spans="1:61">
      <c r="A4" s="25"/>
      <c r="B4" s="25"/>
      <c r="C4" s="25"/>
      <c r="D4" s="25"/>
      <c r="E4" s="25"/>
      <c r="F4" s="25"/>
      <c r="G4" s="25"/>
      <c r="H4" s="25"/>
      <c r="I4" s="25"/>
      <c r="J4" s="25"/>
      <c r="K4" s="25"/>
      <c r="L4" s="25"/>
      <c r="M4" s="25"/>
      <c r="N4" s="25"/>
      <c r="O4" s="25"/>
      <c r="P4" s="105"/>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4"/>
      <c r="AR4" s="114"/>
      <c r="AS4" s="114"/>
      <c r="AT4" s="114"/>
      <c r="AU4" s="114"/>
      <c r="AV4" s="114"/>
      <c r="AW4" s="105"/>
      <c r="AX4" s="107"/>
      <c r="AY4" s="105"/>
      <c r="AZ4" s="316"/>
      <c r="BA4" s="103"/>
      <c r="BB4" s="107"/>
      <c r="BC4" s="103"/>
      <c r="BD4" s="103"/>
      <c r="BE4" s="103"/>
      <c r="BF4" s="103"/>
      <c r="BG4" s="107"/>
      <c r="BH4" s="107"/>
      <c r="BI4" s="107"/>
    </row>
    <row r="5" s="1" customFormat="1" ht="30" customHeight="1" spans="1:61">
      <c r="A5" s="25"/>
      <c r="B5" s="25"/>
      <c r="C5" s="25"/>
      <c r="D5" s="25"/>
      <c r="E5" s="25"/>
      <c r="F5" s="25"/>
      <c r="G5" s="25"/>
      <c r="H5" s="25"/>
      <c r="I5" s="25"/>
      <c r="J5" s="25"/>
      <c r="K5" s="29"/>
      <c r="L5" s="25"/>
      <c r="M5" s="25"/>
      <c r="N5" s="25"/>
      <c r="O5" s="25"/>
      <c r="P5" s="105"/>
      <c r="R5" s="115"/>
      <c r="S5" s="115" t="s">
        <v>2</v>
      </c>
      <c r="T5" s="115"/>
      <c r="U5" s="115"/>
      <c r="V5" s="115"/>
      <c r="W5" s="115"/>
      <c r="Y5" s="186"/>
      <c r="Z5" s="115" t="s">
        <v>3</v>
      </c>
      <c r="AB5" s="186"/>
      <c r="AC5" s="186"/>
      <c r="AD5" s="186"/>
      <c r="AE5" s="186"/>
      <c r="AF5" s="186"/>
      <c r="AG5" s="186"/>
      <c r="AH5" s="186"/>
      <c r="AI5" s="186"/>
      <c r="AJ5" s="186"/>
      <c r="AK5" s="186"/>
      <c r="AL5" s="186"/>
      <c r="AM5" s="186"/>
      <c r="AN5" s="186"/>
      <c r="AO5" s="186"/>
      <c r="AP5" s="186"/>
      <c r="AQ5" s="186"/>
      <c r="AR5" s="186"/>
      <c r="AS5" s="186"/>
      <c r="AT5" s="186"/>
      <c r="AU5" s="186"/>
      <c r="AV5" s="186"/>
      <c r="AX5" s="106"/>
      <c r="BA5" s="106"/>
      <c r="BC5" s="317"/>
      <c r="BD5" s="103"/>
      <c r="BE5" s="103"/>
      <c r="BF5" s="103"/>
      <c r="BG5" s="107"/>
      <c r="BH5" s="107"/>
      <c r="BI5" s="107"/>
    </row>
    <row r="6" s="2" customFormat="1" ht="31.5" spans="1:61">
      <c r="A6" s="25"/>
      <c r="B6" s="25"/>
      <c r="C6" s="25"/>
      <c r="D6" s="29"/>
      <c r="E6" s="25"/>
      <c r="F6" s="25"/>
      <c r="G6" s="25"/>
      <c r="H6" s="25"/>
      <c r="I6" s="25"/>
      <c r="J6" s="25"/>
      <c r="K6" s="29"/>
      <c r="L6" s="25"/>
      <c r="M6" s="25"/>
      <c r="N6" s="25"/>
      <c r="O6" s="25"/>
      <c r="P6" s="106"/>
      <c r="Q6" s="116"/>
      <c r="R6" s="117"/>
      <c r="S6" s="117"/>
      <c r="T6" s="117"/>
      <c r="U6" s="117"/>
      <c r="V6" s="117"/>
      <c r="W6" s="117"/>
      <c r="X6" s="117"/>
      <c r="Y6" s="117"/>
      <c r="Z6" s="117"/>
      <c r="AA6" s="117"/>
      <c r="AB6" s="117"/>
      <c r="AC6" s="117"/>
      <c r="AD6" s="117"/>
      <c r="AE6" s="117"/>
      <c r="AF6" s="117"/>
      <c r="AG6" s="117"/>
      <c r="AH6" s="117"/>
      <c r="AI6" s="117"/>
      <c r="AJ6" s="117"/>
      <c r="AK6" s="117"/>
      <c r="AL6" s="117"/>
      <c r="AM6" s="117"/>
      <c r="AN6" s="117"/>
      <c r="AO6" s="117"/>
      <c r="AP6" s="117"/>
      <c r="AQ6" s="117"/>
      <c r="AR6" s="117"/>
      <c r="AS6" s="117"/>
      <c r="AT6" s="117"/>
      <c r="AU6" s="117"/>
      <c r="AV6" s="106"/>
      <c r="AX6" s="106"/>
      <c r="BA6" s="318" t="s">
        <v>4</v>
      </c>
      <c r="BB6" s="319"/>
      <c r="BC6" s="319"/>
      <c r="BD6" s="319"/>
      <c r="BE6" s="319"/>
      <c r="BF6" s="319"/>
      <c r="BG6" s="107"/>
      <c r="BH6" s="107"/>
      <c r="BI6" s="107"/>
    </row>
    <row r="7" s="2" customFormat="1" ht="30" customHeight="1" spans="1:61">
      <c r="A7" s="25"/>
      <c r="B7" s="26"/>
      <c r="C7" s="26"/>
      <c r="D7" s="26"/>
      <c r="E7" s="26"/>
      <c r="F7" s="26"/>
      <c r="G7" s="26"/>
      <c r="H7" s="26"/>
      <c r="I7" s="26"/>
      <c r="J7" s="26"/>
      <c r="K7" s="26"/>
      <c r="L7" s="26"/>
      <c r="M7" s="26"/>
      <c r="N7" s="26"/>
      <c r="O7" s="26"/>
      <c r="P7" s="107"/>
      <c r="S7" s="118" t="s">
        <v>5</v>
      </c>
      <c r="T7" s="119"/>
      <c r="U7" s="119"/>
      <c r="V7" s="119"/>
      <c r="W7" s="119"/>
      <c r="X7" s="119"/>
      <c r="Y7" s="119"/>
      <c r="Z7" s="118"/>
      <c r="AA7" s="187"/>
      <c r="AB7" s="187"/>
      <c r="AC7" s="187"/>
      <c r="AD7" s="187"/>
      <c r="AE7" s="187"/>
      <c r="AF7" s="187"/>
      <c r="AG7" s="187"/>
      <c r="AH7" s="187"/>
      <c r="AI7" s="187"/>
      <c r="AJ7" s="187"/>
      <c r="AK7" s="187"/>
      <c r="AL7" s="187"/>
      <c r="AM7" s="187"/>
      <c r="AN7" s="187"/>
      <c r="AO7" s="187"/>
      <c r="AP7" s="187"/>
      <c r="AQ7" s="287"/>
      <c r="AR7" s="287"/>
      <c r="AS7" s="287"/>
      <c r="AT7" s="287"/>
      <c r="AU7" s="287"/>
      <c r="AV7" s="287"/>
      <c r="AX7" s="106"/>
      <c r="BA7" s="106"/>
      <c r="BD7" s="26"/>
      <c r="BE7" s="26"/>
      <c r="BF7" s="26"/>
      <c r="BG7" s="26"/>
      <c r="BH7" s="26"/>
      <c r="BI7" s="107"/>
    </row>
    <row r="8" s="2" customFormat="1" ht="30" customHeight="1" spans="1:61">
      <c r="A8" s="29"/>
      <c r="B8" s="26"/>
      <c r="C8" s="26"/>
      <c r="D8" s="26"/>
      <c r="E8" s="26"/>
      <c r="F8" s="26"/>
      <c r="G8" s="26"/>
      <c r="H8" s="26"/>
      <c r="I8" s="26"/>
      <c r="J8" s="26"/>
      <c r="K8" s="26"/>
      <c r="L8" s="26"/>
      <c r="M8" s="26"/>
      <c r="N8" s="26"/>
      <c r="O8" s="26"/>
      <c r="P8" s="107"/>
      <c r="R8" s="5"/>
      <c r="S8" s="26"/>
      <c r="T8" s="26"/>
      <c r="U8" s="120" t="s">
        <v>6</v>
      </c>
      <c r="V8" s="120"/>
      <c r="W8" s="120"/>
      <c r="X8" s="120"/>
      <c r="Y8" s="120"/>
      <c r="Z8" s="120"/>
      <c r="AA8" s="120"/>
      <c r="AB8" s="120"/>
      <c r="AC8" s="120"/>
      <c r="AD8" s="120"/>
      <c r="AE8" s="120"/>
      <c r="AF8" s="120"/>
      <c r="AG8" s="120"/>
      <c r="AH8" s="120"/>
      <c r="AI8" s="234"/>
      <c r="AJ8" s="234"/>
      <c r="AK8" s="234"/>
      <c r="AL8" s="234"/>
      <c r="AM8" s="234"/>
      <c r="AN8" s="234"/>
      <c r="AO8" s="234"/>
      <c r="AP8" s="234"/>
      <c r="AQ8" s="234"/>
      <c r="AR8" s="234"/>
      <c r="AS8" s="234"/>
      <c r="AT8" s="234"/>
      <c r="AU8" s="234"/>
      <c r="AV8" s="234"/>
      <c r="AX8" s="107"/>
      <c r="BA8" s="103"/>
      <c r="BC8" s="320" t="s">
        <v>7</v>
      </c>
      <c r="BD8" s="103"/>
      <c r="BE8" s="103"/>
      <c r="BF8" s="103"/>
      <c r="BG8" s="107"/>
      <c r="BH8" s="107"/>
      <c r="BI8" s="107"/>
    </row>
    <row r="9" s="3" customFormat="1" ht="20.25" customHeight="1" spans="1:61">
      <c r="A9" s="30"/>
      <c r="B9" s="31"/>
      <c r="C9" s="31"/>
      <c r="D9" s="31"/>
      <c r="E9" s="31"/>
      <c r="F9" s="31"/>
      <c r="G9" s="31"/>
      <c r="H9" s="31"/>
      <c r="I9" s="31"/>
      <c r="J9" s="31"/>
      <c r="K9" s="31"/>
      <c r="L9" s="31"/>
      <c r="M9" s="31"/>
      <c r="N9" s="30"/>
      <c r="O9" s="30"/>
      <c r="P9" s="108"/>
      <c r="Q9" s="30"/>
      <c r="R9" s="30"/>
      <c r="S9" s="30"/>
      <c r="T9" s="30"/>
      <c r="U9" s="30"/>
      <c r="V9" s="30"/>
      <c r="W9" s="30"/>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30"/>
      <c r="AX9" s="30"/>
      <c r="BA9" s="30"/>
      <c r="BC9" s="2"/>
      <c r="BD9" s="321"/>
      <c r="BE9" s="321"/>
      <c r="BF9" s="321"/>
      <c r="BG9" s="321"/>
      <c r="BH9" s="321"/>
      <c r="BI9" s="321"/>
    </row>
    <row r="10" s="3" customFormat="1" ht="27.75" customHeight="1" spans="1:61">
      <c r="A10" s="30"/>
      <c r="B10" s="31"/>
      <c r="C10" s="31"/>
      <c r="D10" s="31"/>
      <c r="E10" s="31"/>
      <c r="F10" s="31"/>
      <c r="G10" s="31"/>
      <c r="H10" s="31"/>
      <c r="I10" s="31"/>
      <c r="J10" s="31"/>
      <c r="K10" s="31"/>
      <c r="L10" s="31"/>
      <c r="M10" s="31"/>
      <c r="N10" s="30"/>
      <c r="O10" s="109" t="s">
        <v>8</v>
      </c>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BA10" s="30"/>
      <c r="BC10" s="317" t="s">
        <v>9</v>
      </c>
      <c r="BD10" s="321"/>
      <c r="BE10" s="321"/>
      <c r="BF10" s="321"/>
      <c r="BG10" s="321"/>
      <c r="BH10" s="321"/>
      <c r="BI10" s="321"/>
    </row>
    <row r="11" s="4" customFormat="1" ht="31.5" customHeight="1" spans="1:61">
      <c r="A11" s="32"/>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row>
    <row r="12" s="5" customFormat="1" ht="26.25" customHeight="1" spans="1:62">
      <c r="A12" s="33" t="s">
        <v>10</v>
      </c>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288" t="s">
        <v>11</v>
      </c>
      <c r="AU12" s="289"/>
      <c r="AV12" s="289"/>
      <c r="AW12" s="289"/>
      <c r="AX12" s="289"/>
      <c r="AY12" s="289"/>
      <c r="AZ12" s="289"/>
      <c r="BA12" s="289"/>
      <c r="BB12" s="289"/>
      <c r="BC12" s="289"/>
      <c r="BD12" s="289"/>
      <c r="BE12" s="289"/>
      <c r="BF12" s="289"/>
      <c r="BG12" s="289"/>
      <c r="BH12" s="289"/>
      <c r="BI12" s="289"/>
      <c r="BJ12" s="187"/>
    </row>
    <row r="13" s="2" customFormat="1" ht="37.5" customHeight="1" spans="1:61">
      <c r="A13" s="34" t="s">
        <v>12</v>
      </c>
      <c r="B13" s="35" t="s">
        <v>13</v>
      </c>
      <c r="C13" s="36"/>
      <c r="D13" s="36"/>
      <c r="E13" s="36"/>
      <c r="F13" s="37"/>
      <c r="G13" s="36" t="s">
        <v>14</v>
      </c>
      <c r="H13" s="36"/>
      <c r="I13" s="36"/>
      <c r="J13" s="37"/>
      <c r="K13" s="36" t="s">
        <v>15</v>
      </c>
      <c r="L13" s="36"/>
      <c r="M13" s="36"/>
      <c r="N13" s="36"/>
      <c r="O13" s="36" t="s">
        <v>16</v>
      </c>
      <c r="P13" s="36"/>
      <c r="Q13" s="36"/>
      <c r="R13" s="36"/>
      <c r="S13" s="122"/>
      <c r="T13" s="36" t="s">
        <v>17</v>
      </c>
      <c r="U13" s="36"/>
      <c r="V13" s="36"/>
      <c r="W13" s="122"/>
      <c r="X13" s="36" t="s">
        <v>18</v>
      </c>
      <c r="Y13" s="36"/>
      <c r="Z13" s="36"/>
      <c r="AA13" s="122"/>
      <c r="AB13" s="36" t="s">
        <v>19</v>
      </c>
      <c r="AC13" s="36"/>
      <c r="AD13" s="36"/>
      <c r="AE13" s="36"/>
      <c r="AF13" s="122"/>
      <c r="AG13" s="36" t="s">
        <v>20</v>
      </c>
      <c r="AH13" s="36"/>
      <c r="AI13" s="36"/>
      <c r="AJ13" s="122"/>
      <c r="AK13" s="36" t="s">
        <v>21</v>
      </c>
      <c r="AL13" s="36"/>
      <c r="AM13" s="36"/>
      <c r="AN13" s="36"/>
      <c r="AO13" s="36" t="s">
        <v>22</v>
      </c>
      <c r="AP13" s="36"/>
      <c r="AQ13" s="36"/>
      <c r="AR13" s="36"/>
      <c r="AS13" s="122"/>
      <c r="AT13" s="36" t="s">
        <v>23</v>
      </c>
      <c r="AU13" s="36"/>
      <c r="AV13" s="36"/>
      <c r="AW13" s="122"/>
      <c r="AX13" s="36" t="s">
        <v>24</v>
      </c>
      <c r="AY13" s="36"/>
      <c r="AZ13" s="36"/>
      <c r="BA13" s="322"/>
      <c r="BB13" s="323" t="s">
        <v>25</v>
      </c>
      <c r="BC13" s="324" t="s">
        <v>26</v>
      </c>
      <c r="BD13" s="324" t="s">
        <v>27</v>
      </c>
      <c r="BE13" s="324" t="s">
        <v>28</v>
      </c>
      <c r="BF13" s="324" t="s">
        <v>29</v>
      </c>
      <c r="BG13" s="324" t="s">
        <v>30</v>
      </c>
      <c r="BH13" s="324" t="s">
        <v>31</v>
      </c>
      <c r="BI13" s="347" t="s">
        <v>32</v>
      </c>
    </row>
    <row r="14" s="2" customFormat="1" ht="34.5" customHeight="1" spans="1:61">
      <c r="A14" s="38"/>
      <c r="B14" s="39">
        <v>1</v>
      </c>
      <c r="C14" s="40">
        <v>8</v>
      </c>
      <c r="D14" s="40">
        <v>15</v>
      </c>
      <c r="E14" s="40">
        <v>22</v>
      </c>
      <c r="F14" s="41">
        <v>29</v>
      </c>
      <c r="G14" s="40">
        <v>6</v>
      </c>
      <c r="H14" s="40">
        <v>13</v>
      </c>
      <c r="I14" s="40">
        <v>20</v>
      </c>
      <c r="J14" s="41">
        <v>27</v>
      </c>
      <c r="K14" s="40">
        <v>3</v>
      </c>
      <c r="L14" s="40">
        <v>10</v>
      </c>
      <c r="M14" s="40">
        <v>17</v>
      </c>
      <c r="N14" s="40">
        <v>24</v>
      </c>
      <c r="O14" s="40">
        <v>1</v>
      </c>
      <c r="P14" s="40">
        <v>8</v>
      </c>
      <c r="Q14" s="40">
        <v>15</v>
      </c>
      <c r="R14" s="40">
        <v>22</v>
      </c>
      <c r="S14" s="41">
        <v>29</v>
      </c>
      <c r="T14" s="40">
        <v>5</v>
      </c>
      <c r="U14" s="40">
        <v>12</v>
      </c>
      <c r="V14" s="40">
        <v>19</v>
      </c>
      <c r="W14" s="41">
        <v>26</v>
      </c>
      <c r="X14" s="40">
        <v>2</v>
      </c>
      <c r="Y14" s="40">
        <v>9</v>
      </c>
      <c r="Z14" s="40">
        <v>16</v>
      </c>
      <c r="AA14" s="41">
        <v>23</v>
      </c>
      <c r="AB14" s="40">
        <v>2</v>
      </c>
      <c r="AC14" s="40">
        <v>9</v>
      </c>
      <c r="AD14" s="40">
        <v>16</v>
      </c>
      <c r="AE14" s="40">
        <v>23</v>
      </c>
      <c r="AF14" s="41">
        <v>30</v>
      </c>
      <c r="AG14" s="40">
        <v>6</v>
      </c>
      <c r="AH14" s="40">
        <v>13</v>
      </c>
      <c r="AI14" s="40">
        <v>20</v>
      </c>
      <c r="AJ14" s="41">
        <v>27</v>
      </c>
      <c r="AK14" s="40">
        <v>4</v>
      </c>
      <c r="AL14" s="40">
        <v>11</v>
      </c>
      <c r="AM14" s="40">
        <v>18</v>
      </c>
      <c r="AN14" s="40">
        <v>25</v>
      </c>
      <c r="AO14" s="40">
        <v>1</v>
      </c>
      <c r="AP14" s="40">
        <v>8</v>
      </c>
      <c r="AQ14" s="40">
        <v>15</v>
      </c>
      <c r="AR14" s="40">
        <v>22</v>
      </c>
      <c r="AS14" s="41">
        <v>29</v>
      </c>
      <c r="AT14" s="40">
        <v>6</v>
      </c>
      <c r="AU14" s="40">
        <v>13</v>
      </c>
      <c r="AV14" s="40">
        <v>20</v>
      </c>
      <c r="AW14" s="41">
        <v>27</v>
      </c>
      <c r="AX14" s="40">
        <v>3</v>
      </c>
      <c r="AY14" s="40">
        <v>10</v>
      </c>
      <c r="AZ14" s="40">
        <v>17</v>
      </c>
      <c r="BA14" s="325">
        <v>24</v>
      </c>
      <c r="BB14" s="326"/>
      <c r="BC14" s="327"/>
      <c r="BD14" s="327"/>
      <c r="BE14" s="327"/>
      <c r="BF14" s="327"/>
      <c r="BG14" s="327"/>
      <c r="BH14" s="327"/>
      <c r="BI14" s="348"/>
    </row>
    <row r="15" s="2" customFormat="1" ht="35.25" customHeight="1" spans="1:61">
      <c r="A15" s="38"/>
      <c r="B15" s="42">
        <v>7</v>
      </c>
      <c r="C15" s="43">
        <v>14</v>
      </c>
      <c r="D15" s="43">
        <v>21</v>
      </c>
      <c r="E15" s="43">
        <v>28</v>
      </c>
      <c r="F15" s="43">
        <v>5</v>
      </c>
      <c r="G15" s="43">
        <v>12</v>
      </c>
      <c r="H15" s="43">
        <v>19</v>
      </c>
      <c r="I15" s="43">
        <v>26</v>
      </c>
      <c r="J15" s="43">
        <v>2</v>
      </c>
      <c r="K15" s="43">
        <v>9</v>
      </c>
      <c r="L15" s="43">
        <v>16</v>
      </c>
      <c r="M15" s="43">
        <v>23</v>
      </c>
      <c r="N15" s="43">
        <v>30</v>
      </c>
      <c r="O15" s="43">
        <v>7</v>
      </c>
      <c r="P15" s="43">
        <v>14</v>
      </c>
      <c r="Q15" s="43">
        <v>21</v>
      </c>
      <c r="R15" s="43">
        <v>28</v>
      </c>
      <c r="S15" s="43">
        <v>4</v>
      </c>
      <c r="T15" s="43">
        <v>11</v>
      </c>
      <c r="U15" s="43">
        <v>18</v>
      </c>
      <c r="V15" s="43">
        <v>25</v>
      </c>
      <c r="W15" s="43">
        <v>1</v>
      </c>
      <c r="X15" s="43">
        <v>8</v>
      </c>
      <c r="Y15" s="43">
        <v>15</v>
      </c>
      <c r="Z15" s="43">
        <v>22</v>
      </c>
      <c r="AA15" s="43">
        <v>1</v>
      </c>
      <c r="AB15" s="43">
        <v>8</v>
      </c>
      <c r="AC15" s="43">
        <v>15</v>
      </c>
      <c r="AD15" s="43">
        <v>22</v>
      </c>
      <c r="AE15" s="43">
        <v>29</v>
      </c>
      <c r="AF15" s="43">
        <v>5</v>
      </c>
      <c r="AG15" s="43">
        <v>12</v>
      </c>
      <c r="AH15" s="43">
        <v>19</v>
      </c>
      <c r="AI15" s="43">
        <v>26</v>
      </c>
      <c r="AJ15" s="43">
        <v>3</v>
      </c>
      <c r="AK15" s="43">
        <v>10</v>
      </c>
      <c r="AL15" s="43">
        <v>17</v>
      </c>
      <c r="AM15" s="43">
        <v>24</v>
      </c>
      <c r="AN15" s="43">
        <v>31</v>
      </c>
      <c r="AO15" s="43">
        <v>7</v>
      </c>
      <c r="AP15" s="43">
        <v>14</v>
      </c>
      <c r="AQ15" s="43">
        <v>21</v>
      </c>
      <c r="AR15" s="43">
        <v>28</v>
      </c>
      <c r="AS15" s="43">
        <v>5</v>
      </c>
      <c r="AT15" s="43">
        <v>12</v>
      </c>
      <c r="AU15" s="43">
        <v>19</v>
      </c>
      <c r="AV15" s="43">
        <v>26</v>
      </c>
      <c r="AW15" s="43">
        <v>2</v>
      </c>
      <c r="AX15" s="43">
        <v>9</v>
      </c>
      <c r="AY15" s="43">
        <v>16</v>
      </c>
      <c r="AZ15" s="43">
        <v>23</v>
      </c>
      <c r="BA15" s="328">
        <v>31</v>
      </c>
      <c r="BB15" s="326"/>
      <c r="BC15" s="327"/>
      <c r="BD15" s="327"/>
      <c r="BE15" s="327"/>
      <c r="BF15" s="327"/>
      <c r="BG15" s="327"/>
      <c r="BH15" s="327"/>
      <c r="BI15" s="348"/>
    </row>
    <row r="16" s="2" customFormat="1" ht="33.95" customHeight="1" spans="1:61">
      <c r="A16" s="44"/>
      <c r="B16" s="45">
        <v>1</v>
      </c>
      <c r="C16" s="46">
        <f t="shared" ref="C16:BA16" si="0">B16+1</f>
        <v>2</v>
      </c>
      <c r="D16" s="46">
        <f t="shared" si="0"/>
        <v>3</v>
      </c>
      <c r="E16" s="46">
        <f t="shared" si="0"/>
        <v>4</v>
      </c>
      <c r="F16" s="46">
        <f t="shared" si="0"/>
        <v>5</v>
      </c>
      <c r="G16" s="46">
        <f t="shared" si="0"/>
        <v>6</v>
      </c>
      <c r="H16" s="46">
        <f t="shared" si="0"/>
        <v>7</v>
      </c>
      <c r="I16" s="46">
        <f t="shared" si="0"/>
        <v>8</v>
      </c>
      <c r="J16" s="46">
        <f t="shared" si="0"/>
        <v>9</v>
      </c>
      <c r="K16" s="46">
        <f t="shared" si="0"/>
        <v>10</v>
      </c>
      <c r="L16" s="46">
        <f t="shared" si="0"/>
        <v>11</v>
      </c>
      <c r="M16" s="46">
        <f t="shared" si="0"/>
        <v>12</v>
      </c>
      <c r="N16" s="46">
        <f t="shared" si="0"/>
        <v>13</v>
      </c>
      <c r="O16" s="46">
        <f t="shared" si="0"/>
        <v>14</v>
      </c>
      <c r="P16" s="46">
        <f t="shared" si="0"/>
        <v>15</v>
      </c>
      <c r="Q16" s="46">
        <f t="shared" si="0"/>
        <v>16</v>
      </c>
      <c r="R16" s="46">
        <f t="shared" si="0"/>
        <v>17</v>
      </c>
      <c r="S16" s="46">
        <f t="shared" si="0"/>
        <v>18</v>
      </c>
      <c r="T16" s="46">
        <f t="shared" si="0"/>
        <v>19</v>
      </c>
      <c r="U16" s="46">
        <f t="shared" si="0"/>
        <v>20</v>
      </c>
      <c r="V16" s="46">
        <f t="shared" si="0"/>
        <v>21</v>
      </c>
      <c r="W16" s="46">
        <f t="shared" si="0"/>
        <v>22</v>
      </c>
      <c r="X16" s="46">
        <f t="shared" si="0"/>
        <v>23</v>
      </c>
      <c r="Y16" s="46">
        <f t="shared" si="0"/>
        <v>24</v>
      </c>
      <c r="Z16" s="46">
        <f t="shared" si="0"/>
        <v>25</v>
      </c>
      <c r="AA16" s="46">
        <f t="shared" si="0"/>
        <v>26</v>
      </c>
      <c r="AB16" s="46">
        <f t="shared" si="0"/>
        <v>27</v>
      </c>
      <c r="AC16" s="46">
        <f t="shared" si="0"/>
        <v>28</v>
      </c>
      <c r="AD16" s="46">
        <f t="shared" si="0"/>
        <v>29</v>
      </c>
      <c r="AE16" s="46">
        <f t="shared" si="0"/>
        <v>30</v>
      </c>
      <c r="AF16" s="46">
        <f t="shared" si="0"/>
        <v>31</v>
      </c>
      <c r="AG16" s="46">
        <f t="shared" si="0"/>
        <v>32</v>
      </c>
      <c r="AH16" s="46">
        <f t="shared" si="0"/>
        <v>33</v>
      </c>
      <c r="AI16" s="46">
        <f t="shared" si="0"/>
        <v>34</v>
      </c>
      <c r="AJ16" s="46">
        <f t="shared" si="0"/>
        <v>35</v>
      </c>
      <c r="AK16" s="46">
        <f t="shared" si="0"/>
        <v>36</v>
      </c>
      <c r="AL16" s="46">
        <f t="shared" si="0"/>
        <v>37</v>
      </c>
      <c r="AM16" s="46">
        <f t="shared" si="0"/>
        <v>38</v>
      </c>
      <c r="AN16" s="46">
        <f t="shared" si="0"/>
        <v>39</v>
      </c>
      <c r="AO16" s="46">
        <f t="shared" si="0"/>
        <v>40</v>
      </c>
      <c r="AP16" s="46">
        <f t="shared" si="0"/>
        <v>41</v>
      </c>
      <c r="AQ16" s="46">
        <f t="shared" si="0"/>
        <v>42</v>
      </c>
      <c r="AR16" s="46">
        <f t="shared" si="0"/>
        <v>43</v>
      </c>
      <c r="AS16" s="46">
        <f t="shared" si="0"/>
        <v>44</v>
      </c>
      <c r="AT16" s="46">
        <f t="shared" si="0"/>
        <v>45</v>
      </c>
      <c r="AU16" s="46">
        <f t="shared" si="0"/>
        <v>46</v>
      </c>
      <c r="AV16" s="46">
        <f t="shared" si="0"/>
        <v>47</v>
      </c>
      <c r="AW16" s="46">
        <f t="shared" si="0"/>
        <v>48</v>
      </c>
      <c r="AX16" s="46">
        <f t="shared" si="0"/>
        <v>49</v>
      </c>
      <c r="AY16" s="46">
        <f t="shared" si="0"/>
        <v>50</v>
      </c>
      <c r="AZ16" s="46">
        <f t="shared" si="0"/>
        <v>51</v>
      </c>
      <c r="BA16" s="329">
        <f t="shared" si="0"/>
        <v>52</v>
      </c>
      <c r="BB16" s="330"/>
      <c r="BC16" s="331"/>
      <c r="BD16" s="331"/>
      <c r="BE16" s="331"/>
      <c r="BF16" s="331"/>
      <c r="BG16" s="331"/>
      <c r="BH16" s="331"/>
      <c r="BI16" s="349"/>
    </row>
    <row r="17" s="2" customFormat="1" ht="25.5" customHeight="1" spans="1:61">
      <c r="A17" s="47" t="s">
        <v>33</v>
      </c>
      <c r="B17" s="48"/>
      <c r="C17" s="49"/>
      <c r="D17" s="49"/>
      <c r="E17" s="49"/>
      <c r="F17" s="49"/>
      <c r="G17" s="49"/>
      <c r="H17" s="49"/>
      <c r="I17" s="49"/>
      <c r="J17" s="110" t="s">
        <v>34</v>
      </c>
      <c r="K17" s="49">
        <v>16</v>
      </c>
      <c r="L17" s="49"/>
      <c r="M17" s="49"/>
      <c r="N17" s="49"/>
      <c r="O17" s="49"/>
      <c r="P17" s="49"/>
      <c r="Q17" s="49"/>
      <c r="R17" s="123"/>
      <c r="S17" s="124" t="s">
        <v>35</v>
      </c>
      <c r="T17" s="124" t="s">
        <v>35</v>
      </c>
      <c r="U17" s="124" t="s">
        <v>36</v>
      </c>
      <c r="V17" s="124" t="s">
        <v>36</v>
      </c>
      <c r="W17" s="124"/>
      <c r="X17" s="124"/>
      <c r="Y17" s="49"/>
      <c r="Z17" s="49"/>
      <c r="AA17" s="49"/>
      <c r="AB17" s="49"/>
      <c r="AC17" s="49"/>
      <c r="AD17" s="49"/>
      <c r="AE17" s="49"/>
      <c r="AF17" s="49">
        <v>16</v>
      </c>
      <c r="AG17" s="49"/>
      <c r="AH17" s="49"/>
      <c r="AI17" s="49"/>
      <c r="AJ17" s="49"/>
      <c r="AK17" s="49"/>
      <c r="AL17" s="49"/>
      <c r="AM17" s="124" t="s">
        <v>35</v>
      </c>
      <c r="AN17" s="124" t="s">
        <v>35</v>
      </c>
      <c r="AO17" s="124" t="s">
        <v>35</v>
      </c>
      <c r="AP17" s="235" t="s">
        <v>37</v>
      </c>
      <c r="AQ17" s="235" t="s">
        <v>37</v>
      </c>
      <c r="AR17" s="235" t="s">
        <v>37</v>
      </c>
      <c r="AS17" s="235" t="s">
        <v>37</v>
      </c>
      <c r="AT17" s="235" t="s">
        <v>37</v>
      </c>
      <c r="AU17" s="110" t="s">
        <v>38</v>
      </c>
      <c r="AV17" s="124" t="s">
        <v>36</v>
      </c>
      <c r="AW17" s="124" t="s">
        <v>36</v>
      </c>
      <c r="AX17" s="124" t="s">
        <v>36</v>
      </c>
      <c r="AY17" s="124" t="s">
        <v>36</v>
      </c>
      <c r="AZ17" s="124" t="s">
        <v>36</v>
      </c>
      <c r="BA17" s="332" t="s">
        <v>36</v>
      </c>
      <c r="BB17" s="333">
        <v>32</v>
      </c>
      <c r="BC17" s="334">
        <v>5.5</v>
      </c>
      <c r="BD17" s="334">
        <v>5.5</v>
      </c>
      <c r="BE17" s="334"/>
      <c r="BF17" s="334"/>
      <c r="BG17" s="334"/>
      <c r="BH17" s="334">
        <v>8.5</v>
      </c>
      <c r="BI17" s="350">
        <f>SUM(BB17:BH17)</f>
        <v>51.5</v>
      </c>
    </row>
    <row r="18" s="6" customFormat="1" ht="24.75" customHeight="1" spans="1:61">
      <c r="A18" s="50" t="s">
        <v>39</v>
      </c>
      <c r="B18" s="51"/>
      <c r="C18" s="52"/>
      <c r="D18" s="52"/>
      <c r="E18" s="52"/>
      <c r="F18" s="52"/>
      <c r="G18" s="52"/>
      <c r="H18" s="52"/>
      <c r="I18" s="52"/>
      <c r="J18" s="52"/>
      <c r="K18" s="49">
        <v>16</v>
      </c>
      <c r="L18" s="52"/>
      <c r="M18" s="52"/>
      <c r="N18" s="52"/>
      <c r="O18" s="52"/>
      <c r="P18" s="52"/>
      <c r="Q18" s="52"/>
      <c r="R18" s="125" t="s">
        <v>35</v>
      </c>
      <c r="S18" s="125" t="s">
        <v>35</v>
      </c>
      <c r="T18" s="125" t="s">
        <v>35</v>
      </c>
      <c r="U18" s="125" t="s">
        <v>36</v>
      </c>
      <c r="V18" s="125" t="s">
        <v>36</v>
      </c>
      <c r="W18" s="125"/>
      <c r="X18" s="125"/>
      <c r="Y18" s="52"/>
      <c r="Z18" s="52"/>
      <c r="AA18" s="52"/>
      <c r="AB18" s="52"/>
      <c r="AC18" s="52"/>
      <c r="AD18" s="52"/>
      <c r="AE18" s="52"/>
      <c r="AF18" s="49">
        <v>16</v>
      </c>
      <c r="AG18" s="52"/>
      <c r="AH18" s="52"/>
      <c r="AI18" s="52"/>
      <c r="AJ18" s="52"/>
      <c r="AK18" s="52"/>
      <c r="AL18" s="52"/>
      <c r="AM18" s="124" t="s">
        <v>35</v>
      </c>
      <c r="AN18" s="124" t="s">
        <v>35</v>
      </c>
      <c r="AO18" s="124" t="s">
        <v>35</v>
      </c>
      <c r="AP18" s="235" t="s">
        <v>37</v>
      </c>
      <c r="AQ18" s="235" t="s">
        <v>37</v>
      </c>
      <c r="AR18" s="235" t="s">
        <v>37</v>
      </c>
      <c r="AS18" s="235" t="s">
        <v>37</v>
      </c>
      <c r="AT18" s="235" t="s">
        <v>37</v>
      </c>
      <c r="AU18" s="236" t="s">
        <v>36</v>
      </c>
      <c r="AV18" s="236" t="s">
        <v>36</v>
      </c>
      <c r="AW18" s="236" t="s">
        <v>36</v>
      </c>
      <c r="AX18" s="236" t="s">
        <v>36</v>
      </c>
      <c r="AY18" s="236" t="s">
        <v>36</v>
      </c>
      <c r="AZ18" s="236" t="s">
        <v>36</v>
      </c>
      <c r="BA18" s="335" t="s">
        <v>36</v>
      </c>
      <c r="BB18" s="333">
        <v>32</v>
      </c>
      <c r="BC18" s="336">
        <v>6</v>
      </c>
      <c r="BD18" s="336">
        <v>5</v>
      </c>
      <c r="BE18" s="336"/>
      <c r="BF18" s="336"/>
      <c r="BG18" s="336"/>
      <c r="BH18" s="336">
        <v>9</v>
      </c>
      <c r="BI18" s="351">
        <f>SUM(BB18:BH18)</f>
        <v>52</v>
      </c>
    </row>
    <row r="19" s="6" customFormat="1" ht="22.5" customHeight="1" spans="1:61">
      <c r="A19" s="50" t="s">
        <v>40</v>
      </c>
      <c r="B19" s="51"/>
      <c r="C19" s="52"/>
      <c r="D19" s="52"/>
      <c r="E19" s="52"/>
      <c r="F19" s="52"/>
      <c r="G19" s="52"/>
      <c r="H19" s="52"/>
      <c r="I19" s="52"/>
      <c r="J19" s="52"/>
      <c r="K19" s="49">
        <v>16</v>
      </c>
      <c r="L19" s="52"/>
      <c r="M19" s="52"/>
      <c r="N19" s="52"/>
      <c r="O19" s="52"/>
      <c r="P19" s="52"/>
      <c r="Q19" s="52"/>
      <c r="R19" s="125" t="s">
        <v>35</v>
      </c>
      <c r="S19" s="125" t="s">
        <v>35</v>
      </c>
      <c r="T19" s="125" t="s">
        <v>35</v>
      </c>
      <c r="U19" s="125" t="s">
        <v>36</v>
      </c>
      <c r="V19" s="125" t="s">
        <v>36</v>
      </c>
      <c r="W19" s="125"/>
      <c r="X19" s="125"/>
      <c r="Y19" s="52"/>
      <c r="Z19" s="52"/>
      <c r="AA19" s="52"/>
      <c r="AB19" s="52"/>
      <c r="AC19" s="52"/>
      <c r="AD19" s="52"/>
      <c r="AE19" s="52"/>
      <c r="AF19" s="49">
        <v>16</v>
      </c>
      <c r="AG19" s="52"/>
      <c r="AH19" s="235" t="s">
        <v>37</v>
      </c>
      <c r="AI19" s="236" t="s">
        <v>37</v>
      </c>
      <c r="AJ19" s="236"/>
      <c r="AK19" s="52"/>
      <c r="AL19" s="52"/>
      <c r="AM19" s="52"/>
      <c r="AN19" s="52"/>
      <c r="AO19" s="125" t="s">
        <v>35</v>
      </c>
      <c r="AP19" s="125" t="s">
        <v>35</v>
      </c>
      <c r="AQ19" s="125" t="s">
        <v>35</v>
      </c>
      <c r="AR19" s="235" t="s">
        <v>37</v>
      </c>
      <c r="AS19" s="236" t="s">
        <v>37</v>
      </c>
      <c r="AT19" s="235" t="s">
        <v>37</v>
      </c>
      <c r="AU19" s="235" t="s">
        <v>37</v>
      </c>
      <c r="AV19" s="235" t="s">
        <v>37</v>
      </c>
      <c r="AW19" s="125" t="s">
        <v>36</v>
      </c>
      <c r="AX19" s="125" t="s">
        <v>36</v>
      </c>
      <c r="AY19" s="125" t="s">
        <v>36</v>
      </c>
      <c r="AZ19" s="125" t="s">
        <v>36</v>
      </c>
      <c r="BA19" s="335" t="s">
        <v>36</v>
      </c>
      <c r="BB19" s="333">
        <v>32</v>
      </c>
      <c r="BC19" s="336">
        <v>6</v>
      </c>
      <c r="BD19" s="336">
        <v>7</v>
      </c>
      <c r="BE19" s="336"/>
      <c r="BF19" s="336"/>
      <c r="BG19" s="336"/>
      <c r="BH19" s="336">
        <v>7</v>
      </c>
      <c r="BI19" s="351">
        <f>SUM(BB19:BH19)</f>
        <v>52</v>
      </c>
    </row>
    <row r="20" s="2" customFormat="1" ht="25.5" customHeight="1" spans="1:61">
      <c r="A20" s="53" t="s">
        <v>41</v>
      </c>
      <c r="B20" s="54" t="s">
        <v>42</v>
      </c>
      <c r="C20" s="54" t="s">
        <v>42</v>
      </c>
      <c r="D20" s="54" t="s">
        <v>42</v>
      </c>
      <c r="E20" s="54" t="s">
        <v>42</v>
      </c>
      <c r="F20" s="54" t="s">
        <v>42</v>
      </c>
      <c r="G20" s="54" t="s">
        <v>42</v>
      </c>
      <c r="H20" s="54" t="s">
        <v>42</v>
      </c>
      <c r="I20" s="54" t="s">
        <v>42</v>
      </c>
      <c r="J20" s="111"/>
      <c r="K20" s="111">
        <v>18</v>
      </c>
      <c r="L20" s="111"/>
      <c r="M20" s="111"/>
      <c r="N20" s="111"/>
      <c r="O20" s="111"/>
      <c r="P20" s="111"/>
      <c r="Q20" s="111"/>
      <c r="R20" s="111"/>
      <c r="S20" s="111"/>
      <c r="T20" s="111"/>
      <c r="U20" s="111"/>
      <c r="V20" s="54"/>
      <c r="W20" s="54"/>
      <c r="X20" s="54"/>
      <c r="Y20" s="54"/>
      <c r="Z20" s="54"/>
      <c r="AA20" s="54"/>
      <c r="AB20" s="54" t="s">
        <v>35</v>
      </c>
      <c r="AC20" s="54" t="s">
        <v>35</v>
      </c>
      <c r="AD20" s="188" t="s">
        <v>43</v>
      </c>
      <c r="AE20" s="54" t="s">
        <v>36</v>
      </c>
      <c r="AF20" s="189" t="s">
        <v>44</v>
      </c>
      <c r="AG20" s="237" t="s">
        <v>45</v>
      </c>
      <c r="AH20" s="237" t="s">
        <v>46</v>
      </c>
      <c r="AI20" s="237" t="s">
        <v>46</v>
      </c>
      <c r="AJ20" s="237" t="s">
        <v>46</v>
      </c>
      <c r="AK20" s="237" t="s">
        <v>46</v>
      </c>
      <c r="AL20" s="237" t="s">
        <v>46</v>
      </c>
      <c r="AM20" s="237" t="s">
        <v>46</v>
      </c>
      <c r="AN20" s="237" t="s">
        <v>46</v>
      </c>
      <c r="AO20" s="237" t="s">
        <v>46</v>
      </c>
      <c r="AP20" s="237" t="s">
        <v>46</v>
      </c>
      <c r="AQ20" s="237" t="s">
        <v>46</v>
      </c>
      <c r="AR20" s="237" t="s">
        <v>45</v>
      </c>
      <c r="AS20" s="111"/>
      <c r="AT20" s="111"/>
      <c r="AU20" s="111"/>
      <c r="AV20" s="111"/>
      <c r="AW20" s="111"/>
      <c r="AX20" s="111"/>
      <c r="AY20" s="111"/>
      <c r="AZ20" s="111"/>
      <c r="BA20" s="337"/>
      <c r="BB20" s="338">
        <v>18</v>
      </c>
      <c r="BC20" s="339">
        <v>2.5</v>
      </c>
      <c r="BD20" s="339"/>
      <c r="BE20" s="339">
        <v>8</v>
      </c>
      <c r="BF20" s="339">
        <v>10</v>
      </c>
      <c r="BG20" s="339">
        <v>2.5</v>
      </c>
      <c r="BH20" s="339">
        <v>2</v>
      </c>
      <c r="BI20" s="352">
        <f>SUM(BB20:BH20)</f>
        <v>43</v>
      </c>
    </row>
    <row r="21" s="2" customFormat="1" ht="21.75" customHeight="1" spans="1:61">
      <c r="A21" s="55"/>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190"/>
      <c r="AG21" s="190"/>
      <c r="AH21" s="190"/>
      <c r="AI21" s="190"/>
      <c r="AJ21" s="190"/>
      <c r="AK21" s="190"/>
      <c r="AL21" s="190"/>
      <c r="AM21" s="190"/>
      <c r="AN21" s="190"/>
      <c r="AO21" s="190"/>
      <c r="AP21" s="190"/>
      <c r="AQ21" s="55"/>
      <c r="AR21" s="55"/>
      <c r="AS21" s="55"/>
      <c r="AT21" s="55"/>
      <c r="AU21" s="55"/>
      <c r="AV21" s="55"/>
      <c r="AW21" s="55"/>
      <c r="AX21" s="55"/>
      <c r="AY21" s="55"/>
      <c r="AZ21" s="55"/>
      <c r="BA21" s="55"/>
      <c r="BB21" s="340">
        <f t="shared" ref="BB21:BH21" si="1">SUM(BB17:BB20)</f>
        <v>114</v>
      </c>
      <c r="BC21" s="341">
        <f t="shared" si="1"/>
        <v>20</v>
      </c>
      <c r="BD21" s="341">
        <f t="shared" si="1"/>
        <v>17.5</v>
      </c>
      <c r="BE21" s="341">
        <f t="shared" si="1"/>
        <v>8</v>
      </c>
      <c r="BF21" s="341">
        <f t="shared" si="1"/>
        <v>10</v>
      </c>
      <c r="BG21" s="341">
        <f t="shared" si="1"/>
        <v>2.5</v>
      </c>
      <c r="BH21" s="341">
        <f t="shared" si="1"/>
        <v>26.5</v>
      </c>
      <c r="BI21" s="353">
        <f>SUM(BB21:BH21)</f>
        <v>198.5</v>
      </c>
    </row>
    <row r="22" s="7" customFormat="1" ht="24" spans="1:61">
      <c r="A22" s="32" t="s">
        <v>47</v>
      </c>
      <c r="B22" s="4"/>
      <c r="C22" s="32"/>
      <c r="D22" s="32"/>
      <c r="E22" s="32"/>
      <c r="F22" s="4"/>
      <c r="G22" s="56"/>
      <c r="H22" s="57" t="s">
        <v>48</v>
      </c>
      <c r="I22" s="32" t="s">
        <v>25</v>
      </c>
      <c r="J22" s="32"/>
      <c r="K22" s="32"/>
      <c r="L22" s="32"/>
      <c r="M22" s="32"/>
      <c r="N22" s="32"/>
      <c r="O22" s="32"/>
      <c r="P22" s="32"/>
      <c r="Q22" s="4"/>
      <c r="R22" s="4"/>
      <c r="S22" s="126" t="s">
        <v>37</v>
      </c>
      <c r="T22" s="57" t="s">
        <v>48</v>
      </c>
      <c r="U22" s="32" t="s">
        <v>27</v>
      </c>
      <c r="V22" s="32"/>
      <c r="W22" s="32"/>
      <c r="X22" s="32"/>
      <c r="Y22" s="32"/>
      <c r="Z22" s="32"/>
      <c r="AA22" s="32"/>
      <c r="AB22" s="32"/>
      <c r="AC22" s="32"/>
      <c r="AD22" s="4"/>
      <c r="AE22" s="4"/>
      <c r="AF22" s="126" t="s">
        <v>46</v>
      </c>
      <c r="AG22" s="57" t="s">
        <v>48</v>
      </c>
      <c r="AH22" s="32" t="s">
        <v>29</v>
      </c>
      <c r="AI22" s="32"/>
      <c r="AJ22" s="32"/>
      <c r="AK22" s="238"/>
      <c r="AL22" s="238"/>
      <c r="AM22" s="238"/>
      <c r="AN22" s="238"/>
      <c r="AO22" s="4"/>
      <c r="AP22" s="4"/>
      <c r="AQ22" s="4"/>
      <c r="AR22" s="4"/>
      <c r="AS22" s="60" t="s">
        <v>36</v>
      </c>
      <c r="AT22" s="57" t="s">
        <v>48</v>
      </c>
      <c r="AU22" s="32" t="s">
        <v>31</v>
      </c>
      <c r="AV22" s="32"/>
      <c r="AW22" s="32"/>
      <c r="AX22" s="32"/>
      <c r="AY22" s="32"/>
      <c r="AZ22" s="32"/>
      <c r="BA22" s="32"/>
      <c r="BB22" s="32"/>
      <c r="BC22" s="32"/>
      <c r="BD22" s="32"/>
      <c r="BE22" s="32"/>
      <c r="BF22" s="32"/>
      <c r="BG22" s="108"/>
      <c r="BH22" s="108"/>
      <c r="BI22" s="108"/>
    </row>
    <row r="23" s="2" customFormat="1" spans="1:58">
      <c r="A23" s="58"/>
      <c r="B23" s="59"/>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9"/>
      <c r="AP23" s="59"/>
      <c r="AQ23" s="59"/>
      <c r="AR23" s="59"/>
      <c r="AS23" s="290"/>
      <c r="AT23" s="290"/>
      <c r="AU23" s="58"/>
      <c r="AV23" s="58"/>
      <c r="AW23" s="58"/>
      <c r="AX23" s="58"/>
      <c r="AY23" s="58"/>
      <c r="AZ23" s="58"/>
      <c r="BA23" s="58"/>
      <c r="BB23" s="58"/>
      <c r="BC23" s="58"/>
      <c r="BD23" s="58"/>
      <c r="BE23" s="58"/>
      <c r="BF23" s="58"/>
    </row>
    <row r="24" s="7" customFormat="1" ht="23.25" spans="1:61">
      <c r="A24" s="32"/>
      <c r="B24" s="32"/>
      <c r="C24" s="32"/>
      <c r="D24" s="32"/>
      <c r="E24" s="32"/>
      <c r="F24" s="4"/>
      <c r="G24" s="60" t="s">
        <v>35</v>
      </c>
      <c r="H24" s="57" t="s">
        <v>48</v>
      </c>
      <c r="I24" s="32" t="s">
        <v>26</v>
      </c>
      <c r="J24" s="32"/>
      <c r="K24" s="32"/>
      <c r="L24" s="32"/>
      <c r="M24" s="32"/>
      <c r="N24" s="32"/>
      <c r="O24" s="32"/>
      <c r="P24" s="32"/>
      <c r="Q24" s="4"/>
      <c r="R24" s="4"/>
      <c r="S24" s="60" t="s">
        <v>42</v>
      </c>
      <c r="T24" s="57" t="s">
        <v>48</v>
      </c>
      <c r="U24" s="32" t="s">
        <v>28</v>
      </c>
      <c r="V24" s="32"/>
      <c r="W24" s="32"/>
      <c r="X24" s="32"/>
      <c r="Y24" s="32"/>
      <c r="Z24" s="32"/>
      <c r="AA24" s="32"/>
      <c r="AB24" s="32"/>
      <c r="AC24" s="32"/>
      <c r="AD24" s="4"/>
      <c r="AE24" s="4"/>
      <c r="AF24" s="126" t="s">
        <v>45</v>
      </c>
      <c r="AG24" s="57" t="s">
        <v>48</v>
      </c>
      <c r="AH24" s="32" t="s">
        <v>30</v>
      </c>
      <c r="AI24" s="32"/>
      <c r="AJ24" s="32"/>
      <c r="AK24" s="238"/>
      <c r="AL24" s="238"/>
      <c r="AM24" s="238"/>
      <c r="AN24" s="238"/>
      <c r="AO24" s="238"/>
      <c r="AP24" s="238"/>
      <c r="AQ24" s="238"/>
      <c r="AR24" s="238"/>
      <c r="AS24" s="238"/>
      <c r="AT24" s="32"/>
      <c r="AU24" s="32"/>
      <c r="AV24" s="32"/>
      <c r="AW24" s="32"/>
      <c r="AX24" s="32"/>
      <c r="AY24" s="32"/>
      <c r="AZ24" s="32"/>
      <c r="BA24" s="32"/>
      <c r="BB24" s="32"/>
      <c r="BC24" s="32"/>
      <c r="BD24" s="32"/>
      <c r="BE24" s="32"/>
      <c r="BF24" s="32"/>
      <c r="BG24" s="108"/>
      <c r="BH24" s="108"/>
      <c r="BI24" s="108"/>
    </row>
    <row r="25" s="7" customFormat="1" ht="24.75" customHeight="1" spans="1:61">
      <c r="A25" s="32"/>
      <c r="B25" s="32"/>
      <c r="C25" s="32"/>
      <c r="D25" s="32"/>
      <c r="E25" s="32"/>
      <c r="F25" s="4"/>
      <c r="G25" s="57"/>
      <c r="H25" s="57"/>
      <c r="I25" s="32"/>
      <c r="J25" s="32"/>
      <c r="K25" s="32"/>
      <c r="L25" s="32"/>
      <c r="M25" s="32"/>
      <c r="N25" s="32"/>
      <c r="O25" s="32"/>
      <c r="P25" s="32"/>
      <c r="Q25" s="4"/>
      <c r="R25" s="4"/>
      <c r="S25" s="57"/>
      <c r="T25" s="57"/>
      <c r="U25" s="32"/>
      <c r="V25" s="32"/>
      <c r="W25" s="32"/>
      <c r="X25" s="32"/>
      <c r="Y25" s="32"/>
      <c r="Z25" s="32"/>
      <c r="AA25" s="32"/>
      <c r="AB25" s="32"/>
      <c r="AC25" s="32"/>
      <c r="AD25" s="4"/>
      <c r="AE25" s="4"/>
      <c r="AF25" s="191"/>
      <c r="AG25" s="57"/>
      <c r="AH25" s="32"/>
      <c r="AI25" s="32"/>
      <c r="AJ25" s="32"/>
      <c r="AK25" s="238"/>
      <c r="AL25" s="238"/>
      <c r="AM25" s="238"/>
      <c r="AN25" s="238"/>
      <c r="AO25" s="238"/>
      <c r="AP25" s="238"/>
      <c r="AQ25" s="238"/>
      <c r="AR25" s="238"/>
      <c r="AS25" s="238"/>
      <c r="AT25" s="32"/>
      <c r="AU25" s="32"/>
      <c r="AV25" s="32"/>
      <c r="AW25" s="32"/>
      <c r="AX25" s="32"/>
      <c r="AY25" s="32"/>
      <c r="AZ25" s="32"/>
      <c r="BA25" s="32"/>
      <c r="BB25" s="32"/>
      <c r="BC25" s="32"/>
      <c r="BD25" s="32"/>
      <c r="BE25" s="32"/>
      <c r="BF25" s="32"/>
      <c r="BG25" s="108"/>
      <c r="BH25" s="108"/>
      <c r="BI25" s="108"/>
    </row>
    <row r="26" s="8" customFormat="1" ht="27.75" customHeight="1" spans="1:86">
      <c r="A26" s="61" t="s">
        <v>49</v>
      </c>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1"/>
      <c r="AY26" s="61"/>
      <c r="AZ26" s="61"/>
      <c r="BA26" s="61"/>
      <c r="BB26" s="61"/>
      <c r="BC26" s="61"/>
      <c r="BD26" s="61"/>
      <c r="BE26" s="61"/>
      <c r="BF26" s="61"/>
      <c r="BG26" s="61"/>
      <c r="BH26" s="61"/>
      <c r="BI26" s="61"/>
      <c r="BJ26" s="2"/>
      <c r="BK26" s="2"/>
      <c r="BL26" s="2"/>
      <c r="BM26" s="2"/>
      <c r="BN26" s="2"/>
      <c r="BO26" s="2"/>
      <c r="BP26" s="2"/>
      <c r="BQ26" s="2"/>
      <c r="BR26" s="2"/>
      <c r="BS26" s="2"/>
      <c r="BT26" s="2"/>
      <c r="BU26" s="2"/>
      <c r="BV26" s="2"/>
      <c r="BW26" s="2"/>
      <c r="BX26" s="2"/>
      <c r="BY26" s="2"/>
      <c r="BZ26" s="2"/>
      <c r="CA26" s="2"/>
      <c r="CB26" s="2"/>
      <c r="CC26" s="2"/>
      <c r="CD26" s="2"/>
      <c r="CE26" s="2"/>
      <c r="CF26" s="2"/>
      <c r="CG26" s="2"/>
      <c r="CH26" s="2"/>
    </row>
    <row r="27" s="9" customFormat="1" ht="23.25" spans="1:86">
      <c r="A27" s="62" t="s">
        <v>50</v>
      </c>
      <c r="B27" s="63"/>
      <c r="C27" s="62" t="s">
        <v>51</v>
      </c>
      <c r="D27" s="64"/>
      <c r="E27" s="64"/>
      <c r="F27" s="64"/>
      <c r="G27" s="64"/>
      <c r="H27" s="64"/>
      <c r="I27" s="64"/>
      <c r="J27" s="64"/>
      <c r="K27" s="64"/>
      <c r="L27" s="64"/>
      <c r="M27" s="64"/>
      <c r="N27" s="64"/>
      <c r="O27" s="64"/>
      <c r="P27" s="64"/>
      <c r="Q27" s="64"/>
      <c r="R27" s="127"/>
      <c r="S27" s="128" t="s">
        <v>52</v>
      </c>
      <c r="T27" s="129"/>
      <c r="U27" s="130" t="s">
        <v>53</v>
      </c>
      <c r="V27" s="131"/>
      <c r="W27" s="132" t="s">
        <v>54</v>
      </c>
      <c r="X27" s="133"/>
      <c r="Y27" s="133"/>
      <c r="Z27" s="133"/>
      <c r="AA27" s="133"/>
      <c r="AB27" s="133"/>
      <c r="AC27" s="133"/>
      <c r="AD27" s="133"/>
      <c r="AE27" s="133"/>
      <c r="AF27" s="133"/>
      <c r="AG27" s="133"/>
      <c r="AH27" s="239"/>
      <c r="AI27" s="240" t="s">
        <v>55</v>
      </c>
      <c r="AJ27" s="133"/>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354"/>
      <c r="BG27" s="128" t="s">
        <v>56</v>
      </c>
      <c r="BH27" s="355"/>
      <c r="BI27" s="356"/>
      <c r="BJ27" s="357" t="s">
        <v>57</v>
      </c>
      <c r="BK27" s="2"/>
      <c r="BL27" s="2"/>
      <c r="BM27" s="2"/>
      <c r="BN27" s="2"/>
      <c r="BO27" s="2"/>
      <c r="BP27" s="2"/>
      <c r="BQ27" s="2"/>
      <c r="BR27" s="2"/>
      <c r="BS27" s="2"/>
      <c r="BT27" s="2"/>
      <c r="BU27" s="2"/>
      <c r="BV27" s="2"/>
      <c r="BW27" s="2"/>
      <c r="BX27" s="2"/>
      <c r="BY27" s="2"/>
      <c r="BZ27" s="2"/>
      <c r="CA27" s="2"/>
      <c r="CB27" s="2"/>
      <c r="CC27" s="2"/>
      <c r="CD27" s="2"/>
      <c r="CE27" s="2"/>
      <c r="CF27" s="2"/>
      <c r="CG27" s="2"/>
      <c r="CH27" s="2"/>
    </row>
    <row r="28" s="9" customFormat="1" ht="22.5" spans="1:86">
      <c r="A28" s="65"/>
      <c r="B28" s="66"/>
      <c r="C28" s="67"/>
      <c r="D28" s="68"/>
      <c r="E28" s="68"/>
      <c r="F28" s="68"/>
      <c r="G28" s="68"/>
      <c r="H28" s="68"/>
      <c r="I28" s="68"/>
      <c r="J28" s="68"/>
      <c r="K28" s="68"/>
      <c r="L28" s="68"/>
      <c r="M28" s="68"/>
      <c r="N28" s="68"/>
      <c r="O28" s="68"/>
      <c r="P28" s="68"/>
      <c r="Q28" s="68"/>
      <c r="R28" s="134"/>
      <c r="S28" s="135"/>
      <c r="T28" s="136"/>
      <c r="U28" s="137"/>
      <c r="V28" s="138"/>
      <c r="W28" s="139" t="s">
        <v>58</v>
      </c>
      <c r="X28" s="136"/>
      <c r="Y28" s="192" t="s">
        <v>59</v>
      </c>
      <c r="Z28" s="193"/>
      <c r="AA28" s="194" t="s">
        <v>60</v>
      </c>
      <c r="AB28" s="195"/>
      <c r="AC28" s="195"/>
      <c r="AD28" s="195"/>
      <c r="AE28" s="195"/>
      <c r="AF28" s="195"/>
      <c r="AG28" s="195"/>
      <c r="AH28" s="241"/>
      <c r="AI28" s="65" t="s">
        <v>61</v>
      </c>
      <c r="AJ28" s="195"/>
      <c r="AK28" s="195"/>
      <c r="AL28" s="195"/>
      <c r="AM28" s="195"/>
      <c r="AN28" s="241"/>
      <c r="AO28" s="65" t="s">
        <v>62</v>
      </c>
      <c r="AP28" s="195"/>
      <c r="AQ28" s="195"/>
      <c r="AR28" s="195"/>
      <c r="AS28" s="195"/>
      <c r="AT28" s="291"/>
      <c r="AU28" s="65" t="s">
        <v>63</v>
      </c>
      <c r="AV28" s="195"/>
      <c r="AW28" s="195"/>
      <c r="AX28" s="195"/>
      <c r="AY28" s="195"/>
      <c r="AZ28" s="291"/>
      <c r="BA28" s="194" t="s">
        <v>64</v>
      </c>
      <c r="BB28" s="195"/>
      <c r="BC28" s="195"/>
      <c r="BD28" s="195"/>
      <c r="BE28" s="195"/>
      <c r="BF28" s="291"/>
      <c r="BG28" s="139"/>
      <c r="BH28" s="358"/>
      <c r="BI28" s="359"/>
      <c r="BJ28" s="360"/>
      <c r="BK28" s="2"/>
      <c r="BL28" s="2"/>
      <c r="BM28" s="2"/>
      <c r="BN28" s="2"/>
      <c r="BO28" s="2"/>
      <c r="BP28" s="2"/>
      <c r="BQ28" s="2"/>
      <c r="BR28" s="2"/>
      <c r="BS28" s="2"/>
      <c r="BT28" s="2"/>
      <c r="BU28" s="2"/>
      <c r="BV28" s="2"/>
      <c r="BW28" s="2"/>
      <c r="BX28" s="2"/>
      <c r="BY28" s="2"/>
      <c r="BZ28" s="2"/>
      <c r="CA28" s="2"/>
      <c r="CB28" s="2"/>
      <c r="CC28" s="2"/>
      <c r="CD28" s="2"/>
      <c r="CE28" s="2"/>
      <c r="CF28" s="2"/>
      <c r="CG28" s="2"/>
      <c r="CH28" s="2"/>
    </row>
    <row r="29" s="9" customFormat="1" ht="21.75" spans="1:86">
      <c r="A29" s="65"/>
      <c r="B29" s="66"/>
      <c r="C29" s="67"/>
      <c r="D29" s="68"/>
      <c r="E29" s="68"/>
      <c r="F29" s="68"/>
      <c r="G29" s="68"/>
      <c r="H29" s="68"/>
      <c r="I29" s="68"/>
      <c r="J29" s="68"/>
      <c r="K29" s="68"/>
      <c r="L29" s="68"/>
      <c r="M29" s="68"/>
      <c r="N29" s="68"/>
      <c r="O29" s="68"/>
      <c r="P29" s="68"/>
      <c r="Q29" s="68"/>
      <c r="R29" s="134"/>
      <c r="S29" s="135"/>
      <c r="T29" s="136"/>
      <c r="U29" s="137"/>
      <c r="V29" s="138"/>
      <c r="W29" s="135"/>
      <c r="X29" s="136"/>
      <c r="Y29" s="196"/>
      <c r="Z29" s="193"/>
      <c r="AA29" s="139" t="s">
        <v>65</v>
      </c>
      <c r="AB29" s="197"/>
      <c r="AC29" s="198" t="s">
        <v>66</v>
      </c>
      <c r="AD29" s="199"/>
      <c r="AE29" s="198" t="s">
        <v>67</v>
      </c>
      <c r="AF29" s="199"/>
      <c r="AG29" s="198" t="s">
        <v>68</v>
      </c>
      <c r="AH29" s="242"/>
      <c r="AI29" s="243" t="s">
        <v>69</v>
      </c>
      <c r="AJ29" s="244"/>
      <c r="AK29" s="245"/>
      <c r="AL29" s="246" t="s">
        <v>70</v>
      </c>
      <c r="AM29" s="244"/>
      <c r="AN29" s="245"/>
      <c r="AO29" s="292" t="s">
        <v>71</v>
      </c>
      <c r="AP29" s="244"/>
      <c r="AQ29" s="293"/>
      <c r="AR29" s="294" t="s">
        <v>72</v>
      </c>
      <c r="AS29" s="244"/>
      <c r="AT29" s="295"/>
      <c r="AU29" s="292" t="s">
        <v>73</v>
      </c>
      <c r="AV29" s="244"/>
      <c r="AW29" s="245"/>
      <c r="AX29" s="246" t="s">
        <v>74</v>
      </c>
      <c r="AY29" s="244"/>
      <c r="AZ29" s="295"/>
      <c r="BA29" s="294" t="s">
        <v>75</v>
      </c>
      <c r="BB29" s="244"/>
      <c r="BC29" s="293"/>
      <c r="BD29" s="294" t="s">
        <v>76</v>
      </c>
      <c r="BE29" s="244"/>
      <c r="BF29" s="295"/>
      <c r="BG29" s="139"/>
      <c r="BH29" s="358"/>
      <c r="BI29" s="359"/>
      <c r="BJ29" s="360"/>
      <c r="BK29" s="2"/>
      <c r="BL29" s="2"/>
      <c r="BM29" s="2"/>
      <c r="BN29" s="2"/>
      <c r="BO29" s="2"/>
      <c r="BP29" s="2"/>
      <c r="BQ29" s="2"/>
      <c r="BR29" s="2"/>
      <c r="BS29" s="2"/>
      <c r="BT29" s="2"/>
      <c r="BU29" s="2"/>
      <c r="BV29" s="2"/>
      <c r="BW29" s="2"/>
      <c r="BX29" s="2"/>
      <c r="BY29" s="2"/>
      <c r="BZ29" s="2"/>
      <c r="CA29" s="2"/>
      <c r="CB29" s="2"/>
      <c r="CC29" s="2"/>
      <c r="CD29" s="2"/>
      <c r="CE29" s="2"/>
      <c r="CF29" s="2"/>
      <c r="CG29" s="2"/>
      <c r="CH29" s="2"/>
    </row>
    <row r="30" s="9" customFormat="1" ht="23.25" spans="1:86">
      <c r="A30" s="65"/>
      <c r="B30" s="66"/>
      <c r="C30" s="67"/>
      <c r="D30" s="68"/>
      <c r="E30" s="68"/>
      <c r="F30" s="68"/>
      <c r="G30" s="68"/>
      <c r="H30" s="68"/>
      <c r="I30" s="68"/>
      <c r="J30" s="68"/>
      <c r="K30" s="68"/>
      <c r="L30" s="68"/>
      <c r="M30" s="68"/>
      <c r="N30" s="68"/>
      <c r="O30" s="68"/>
      <c r="P30" s="68"/>
      <c r="Q30" s="68"/>
      <c r="R30" s="134"/>
      <c r="S30" s="135"/>
      <c r="T30" s="136"/>
      <c r="U30" s="137"/>
      <c r="V30" s="138"/>
      <c r="W30" s="135"/>
      <c r="X30" s="136"/>
      <c r="Y30" s="196"/>
      <c r="Z30" s="193"/>
      <c r="AA30" s="135"/>
      <c r="AB30" s="197"/>
      <c r="AC30" s="199"/>
      <c r="AD30" s="199"/>
      <c r="AE30" s="199"/>
      <c r="AF30" s="199"/>
      <c r="AG30" s="199"/>
      <c r="AH30" s="242"/>
      <c r="AI30" s="247">
        <v>18</v>
      </c>
      <c r="AJ30" s="248" t="s">
        <v>77</v>
      </c>
      <c r="AK30" s="249"/>
      <c r="AL30" s="250">
        <v>16</v>
      </c>
      <c r="AM30" s="248" t="s">
        <v>77</v>
      </c>
      <c r="AN30" s="249"/>
      <c r="AO30" s="247">
        <v>18</v>
      </c>
      <c r="AP30" s="248" t="s">
        <v>77</v>
      </c>
      <c r="AQ30" s="296"/>
      <c r="AR30" s="297">
        <v>16</v>
      </c>
      <c r="AS30" s="248" t="s">
        <v>77</v>
      </c>
      <c r="AT30" s="298"/>
      <c r="AU30" s="247">
        <v>18</v>
      </c>
      <c r="AV30" s="248" t="s">
        <v>77</v>
      </c>
      <c r="AW30" s="249"/>
      <c r="AX30" s="250">
        <v>16</v>
      </c>
      <c r="AY30" s="248" t="s">
        <v>77</v>
      </c>
      <c r="AZ30" s="298"/>
      <c r="BA30" s="297">
        <v>18</v>
      </c>
      <c r="BB30" s="248" t="s">
        <v>77</v>
      </c>
      <c r="BC30" s="296"/>
      <c r="BD30" s="297"/>
      <c r="BE30" s="244"/>
      <c r="BF30" s="295"/>
      <c r="BG30" s="139"/>
      <c r="BH30" s="358"/>
      <c r="BI30" s="359"/>
      <c r="BJ30" s="360"/>
      <c r="BK30" s="2"/>
      <c r="BL30" s="2"/>
      <c r="BM30" s="2"/>
      <c r="BN30" s="2"/>
      <c r="BO30" s="2"/>
      <c r="BP30" s="2"/>
      <c r="BQ30" s="2"/>
      <c r="BR30" s="2"/>
      <c r="BS30" s="2"/>
      <c r="BT30" s="2"/>
      <c r="BU30" s="2"/>
      <c r="BV30" s="2"/>
      <c r="BW30" s="2"/>
      <c r="BX30" s="2"/>
      <c r="BY30" s="2"/>
      <c r="BZ30" s="2"/>
      <c r="CA30" s="2"/>
      <c r="CB30" s="2"/>
      <c r="CC30" s="2"/>
      <c r="CD30" s="2"/>
      <c r="CE30" s="2"/>
      <c r="CF30" s="2"/>
      <c r="CG30" s="2"/>
      <c r="CH30" s="2"/>
    </row>
    <row r="31" s="9" customFormat="1" ht="105.75" customHeight="1" spans="1:86">
      <c r="A31" s="69"/>
      <c r="B31" s="70"/>
      <c r="C31" s="71"/>
      <c r="D31" s="72"/>
      <c r="E31" s="72"/>
      <c r="F31" s="72"/>
      <c r="G31" s="72"/>
      <c r="H31" s="72"/>
      <c r="I31" s="72"/>
      <c r="J31" s="72"/>
      <c r="K31" s="72"/>
      <c r="L31" s="72"/>
      <c r="M31" s="72"/>
      <c r="N31" s="72"/>
      <c r="O31" s="72"/>
      <c r="P31" s="72"/>
      <c r="Q31" s="72"/>
      <c r="R31" s="140"/>
      <c r="S31" s="141"/>
      <c r="T31" s="142"/>
      <c r="U31" s="143"/>
      <c r="V31" s="144"/>
      <c r="W31" s="141"/>
      <c r="X31" s="142"/>
      <c r="Y31" s="200"/>
      <c r="Z31" s="201"/>
      <c r="AA31" s="141"/>
      <c r="AB31" s="202"/>
      <c r="AC31" s="203"/>
      <c r="AD31" s="203"/>
      <c r="AE31" s="203"/>
      <c r="AF31" s="203"/>
      <c r="AG31" s="203"/>
      <c r="AH31" s="251"/>
      <c r="AI31" s="252" t="s">
        <v>58</v>
      </c>
      <c r="AJ31" s="253" t="s">
        <v>59</v>
      </c>
      <c r="AK31" s="254" t="s">
        <v>53</v>
      </c>
      <c r="AL31" s="255" t="s">
        <v>58</v>
      </c>
      <c r="AM31" s="253" t="s">
        <v>59</v>
      </c>
      <c r="AN31" s="254" t="s">
        <v>53</v>
      </c>
      <c r="AO31" s="252" t="s">
        <v>58</v>
      </c>
      <c r="AP31" s="253" t="s">
        <v>59</v>
      </c>
      <c r="AQ31" s="299" t="s">
        <v>53</v>
      </c>
      <c r="AR31" s="300" t="s">
        <v>58</v>
      </c>
      <c r="AS31" s="253" t="s">
        <v>59</v>
      </c>
      <c r="AT31" s="301" t="s">
        <v>53</v>
      </c>
      <c r="AU31" s="252" t="s">
        <v>58</v>
      </c>
      <c r="AV31" s="253" t="s">
        <v>59</v>
      </c>
      <c r="AW31" s="254" t="s">
        <v>53</v>
      </c>
      <c r="AX31" s="255" t="s">
        <v>58</v>
      </c>
      <c r="AY31" s="253" t="s">
        <v>59</v>
      </c>
      <c r="AZ31" s="301" t="s">
        <v>53</v>
      </c>
      <c r="BA31" s="300" t="s">
        <v>58</v>
      </c>
      <c r="BB31" s="253" t="s">
        <v>59</v>
      </c>
      <c r="BC31" s="299" t="s">
        <v>53</v>
      </c>
      <c r="BD31" s="300" t="s">
        <v>58</v>
      </c>
      <c r="BE31" s="253" t="s">
        <v>59</v>
      </c>
      <c r="BF31" s="301" t="s">
        <v>53</v>
      </c>
      <c r="BG31" s="361"/>
      <c r="BH31" s="362"/>
      <c r="BI31" s="363"/>
      <c r="BJ31" s="360"/>
      <c r="BK31" s="2"/>
      <c r="BL31" s="2"/>
      <c r="BM31" s="2"/>
      <c r="BN31" s="2"/>
      <c r="BO31" s="2"/>
      <c r="BP31" s="2"/>
      <c r="BQ31" s="2"/>
      <c r="BR31" s="2"/>
      <c r="BS31" s="2"/>
      <c r="BT31" s="2"/>
      <c r="BU31" s="2"/>
      <c r="BV31" s="2"/>
      <c r="BW31" s="2"/>
      <c r="BX31" s="2"/>
      <c r="BY31" s="2"/>
      <c r="BZ31" s="2"/>
      <c r="CA31" s="2"/>
      <c r="CB31" s="2"/>
      <c r="CC31" s="2"/>
      <c r="CD31" s="2"/>
      <c r="CE31" s="2"/>
      <c r="CF31" s="2"/>
      <c r="CG31" s="2"/>
      <c r="CH31" s="2"/>
    </row>
    <row r="32" s="6" customFormat="1" ht="24.75" customHeight="1" spans="1:86">
      <c r="A32" s="73">
        <v>1</v>
      </c>
      <c r="B32" s="74"/>
      <c r="C32" s="75" t="s">
        <v>78</v>
      </c>
      <c r="D32" s="76"/>
      <c r="E32" s="76"/>
      <c r="F32" s="76"/>
      <c r="G32" s="76"/>
      <c r="H32" s="76"/>
      <c r="I32" s="76"/>
      <c r="J32" s="76"/>
      <c r="K32" s="76"/>
      <c r="L32" s="76"/>
      <c r="M32" s="76"/>
      <c r="N32" s="76"/>
      <c r="O32" s="76"/>
      <c r="P32" s="76"/>
      <c r="Q32" s="76"/>
      <c r="R32" s="145"/>
      <c r="S32" s="146"/>
      <c r="T32" s="147"/>
      <c r="U32" s="146"/>
      <c r="V32" s="147"/>
      <c r="W32" s="148">
        <f>SUM(W33:X62)</f>
        <v>3644</v>
      </c>
      <c r="X32" s="149"/>
      <c r="Y32" s="204">
        <f>SUM(Y33:Z62)</f>
        <v>2070</v>
      </c>
      <c r="Z32" s="205"/>
      <c r="AA32" s="206">
        <f>SUM(AA33:AB62)</f>
        <v>886</v>
      </c>
      <c r="AB32" s="207"/>
      <c r="AC32" s="207">
        <f>SUM(AC33:AD62)</f>
        <v>848</v>
      </c>
      <c r="AD32" s="207"/>
      <c r="AE32" s="207">
        <f>SUM(AE33:AF62)</f>
        <v>274</v>
      </c>
      <c r="AF32" s="207"/>
      <c r="AG32" s="207">
        <f>SUM(AG33:AH62)</f>
        <v>62</v>
      </c>
      <c r="AH32" s="256"/>
      <c r="AI32" s="257">
        <f t="shared" ref="AI32:BC32" si="2">SUM(AI33:AI62)</f>
        <v>792</v>
      </c>
      <c r="AJ32" s="258">
        <f t="shared" si="2"/>
        <v>460</v>
      </c>
      <c r="AK32" s="259">
        <f t="shared" si="2"/>
        <v>22</v>
      </c>
      <c r="AL32" s="260">
        <f t="shared" si="2"/>
        <v>972</v>
      </c>
      <c r="AM32" s="258">
        <f t="shared" si="2"/>
        <v>512</v>
      </c>
      <c r="AN32" s="259">
        <f t="shared" si="2"/>
        <v>27</v>
      </c>
      <c r="AO32" s="282">
        <f t="shared" si="2"/>
        <v>822</v>
      </c>
      <c r="AP32" s="258">
        <f t="shared" si="2"/>
        <v>514</v>
      </c>
      <c r="AQ32" s="302">
        <f t="shared" si="2"/>
        <v>23</v>
      </c>
      <c r="AR32" s="257">
        <f t="shared" si="2"/>
        <v>462</v>
      </c>
      <c r="AS32" s="258">
        <f t="shared" si="2"/>
        <v>262</v>
      </c>
      <c r="AT32" s="303">
        <f t="shared" si="2"/>
        <v>13</v>
      </c>
      <c r="AU32" s="257">
        <f t="shared" si="2"/>
        <v>108</v>
      </c>
      <c r="AV32" s="258">
        <f t="shared" si="2"/>
        <v>72</v>
      </c>
      <c r="AW32" s="259">
        <f t="shared" si="2"/>
        <v>3</v>
      </c>
      <c r="AX32" s="260">
        <f t="shared" si="2"/>
        <v>246</v>
      </c>
      <c r="AY32" s="258">
        <f t="shared" si="2"/>
        <v>128</v>
      </c>
      <c r="AZ32" s="259">
        <f t="shared" si="2"/>
        <v>7</v>
      </c>
      <c r="BA32" s="282">
        <f t="shared" si="2"/>
        <v>242</v>
      </c>
      <c r="BB32" s="258">
        <f t="shared" si="2"/>
        <v>108</v>
      </c>
      <c r="BC32" s="302">
        <f t="shared" si="2"/>
        <v>7</v>
      </c>
      <c r="BD32" s="257">
        <f t="shared" ref="BD32:BF32" si="3">SUM(BD33:BD61)</f>
        <v>0</v>
      </c>
      <c r="BE32" s="258">
        <f t="shared" si="3"/>
        <v>0</v>
      </c>
      <c r="BF32" s="303">
        <f t="shared" si="3"/>
        <v>0</v>
      </c>
      <c r="BG32" s="364"/>
      <c r="BH32" s="365"/>
      <c r="BI32" s="366"/>
      <c r="BJ32" s="367"/>
      <c r="BK32" s="2"/>
      <c r="BL32" s="2"/>
      <c r="BM32" s="2"/>
      <c r="BN32" s="2"/>
      <c r="BO32" s="2"/>
      <c r="BP32" s="2"/>
      <c r="BQ32" s="2"/>
      <c r="BR32" s="2"/>
      <c r="BS32" s="2"/>
      <c r="BT32" s="2"/>
      <c r="BU32" s="2"/>
      <c r="BV32" s="2"/>
      <c r="BW32" s="2"/>
      <c r="BX32" s="2"/>
      <c r="BY32" s="2"/>
      <c r="BZ32" s="2"/>
      <c r="CA32" s="2"/>
      <c r="CB32" s="2"/>
      <c r="CC32" s="2"/>
      <c r="CD32" s="2"/>
      <c r="CE32" s="2"/>
      <c r="CF32" s="2"/>
      <c r="CG32" s="2"/>
      <c r="CH32" s="2"/>
    </row>
    <row r="33" s="6" customFormat="1" ht="26.25" spans="1:86">
      <c r="A33" s="77" t="s">
        <v>79</v>
      </c>
      <c r="B33" s="78"/>
      <c r="C33" s="79" t="s">
        <v>80</v>
      </c>
      <c r="D33" s="80"/>
      <c r="E33" s="80"/>
      <c r="F33" s="80"/>
      <c r="G33" s="80"/>
      <c r="H33" s="80"/>
      <c r="I33" s="80"/>
      <c r="J33" s="80"/>
      <c r="K33" s="80"/>
      <c r="L33" s="80"/>
      <c r="M33" s="80"/>
      <c r="N33" s="80"/>
      <c r="O33" s="80"/>
      <c r="P33" s="80"/>
      <c r="Q33" s="80"/>
      <c r="R33" s="150"/>
      <c r="S33" s="151"/>
      <c r="T33" s="152"/>
      <c r="U33" s="151"/>
      <c r="V33" s="152"/>
      <c r="W33" s="153">
        <f t="shared" ref="W33:W61" si="4">AI33+AL33+AO33+AR33+AU33+AX33+BA33+BD33</f>
        <v>0</v>
      </c>
      <c r="X33" s="154"/>
      <c r="Y33" s="208">
        <f t="shared" ref="Y33:Y61" si="5">SUM(AA33:AH33)</f>
        <v>0</v>
      </c>
      <c r="Z33" s="209"/>
      <c r="AA33" s="210">
        <f>SUM(AC33:AJ33)</f>
        <v>0</v>
      </c>
      <c r="AB33" s="211"/>
      <c r="AC33" s="211">
        <f>SUM(AE33:AL33)</f>
        <v>0</v>
      </c>
      <c r="AD33" s="211"/>
      <c r="AE33" s="211">
        <f>SUM(AG33:AN33)</f>
        <v>0</v>
      </c>
      <c r="AF33" s="211"/>
      <c r="AG33" s="211">
        <f>SUM(AI33:AP33)</f>
        <v>0</v>
      </c>
      <c r="AH33" s="261"/>
      <c r="AI33" s="262">
        <f>AK33*36</f>
        <v>0</v>
      </c>
      <c r="AJ33" s="263"/>
      <c r="AK33" s="264"/>
      <c r="AL33" s="265">
        <f>AN33*36</f>
        <v>0</v>
      </c>
      <c r="AM33" s="263"/>
      <c r="AN33" s="264"/>
      <c r="AO33" s="277">
        <f>AQ33*36</f>
        <v>0</v>
      </c>
      <c r="AP33" s="263"/>
      <c r="AQ33" s="278"/>
      <c r="AR33" s="284">
        <f>AT33*36</f>
        <v>0</v>
      </c>
      <c r="AS33" s="263"/>
      <c r="AT33" s="279"/>
      <c r="AU33" s="284">
        <f>AW33*36</f>
        <v>0</v>
      </c>
      <c r="AV33" s="263"/>
      <c r="AW33" s="264"/>
      <c r="AX33" s="265">
        <f t="shared" ref="AX33:AX62" si="6">AZ33*36</f>
        <v>0</v>
      </c>
      <c r="AY33" s="263"/>
      <c r="AZ33" s="264"/>
      <c r="BA33" s="277">
        <f t="shared" ref="BA33:BA60" si="7">BC33*36</f>
        <v>0</v>
      </c>
      <c r="BB33" s="263"/>
      <c r="BC33" s="278"/>
      <c r="BD33" s="284">
        <f>BF33*36</f>
        <v>0</v>
      </c>
      <c r="BE33" s="263"/>
      <c r="BF33" s="279"/>
      <c r="BG33" s="368"/>
      <c r="BH33" s="369"/>
      <c r="BI33" s="370"/>
      <c r="BJ33" s="371"/>
      <c r="BK33" s="2"/>
      <c r="BL33" s="2"/>
      <c r="BM33" s="2"/>
      <c r="BN33" s="2"/>
      <c r="BO33" s="2"/>
      <c r="BP33" s="2"/>
      <c r="BQ33" s="2"/>
      <c r="BR33" s="2"/>
      <c r="BS33" s="2"/>
      <c r="BT33" s="2"/>
      <c r="BU33" s="2"/>
      <c r="BV33" s="2"/>
      <c r="BW33" s="2"/>
      <c r="BX33" s="2"/>
      <c r="BY33" s="2"/>
      <c r="BZ33" s="2"/>
      <c r="CA33" s="2"/>
      <c r="CB33" s="2"/>
      <c r="CC33" s="2"/>
      <c r="CD33" s="2"/>
      <c r="CE33" s="2"/>
      <c r="CF33" s="2"/>
      <c r="CG33" s="2"/>
      <c r="CH33" s="2"/>
    </row>
    <row r="34" s="6" customFormat="1" ht="25.5" spans="1:86">
      <c r="A34" s="81" t="s">
        <v>81</v>
      </c>
      <c r="B34" s="82"/>
      <c r="C34" s="83" t="s">
        <v>82</v>
      </c>
      <c r="D34" s="84"/>
      <c r="E34" s="84"/>
      <c r="F34" s="84"/>
      <c r="G34" s="84"/>
      <c r="H34" s="84"/>
      <c r="I34" s="84"/>
      <c r="J34" s="84"/>
      <c r="K34" s="84"/>
      <c r="L34" s="84"/>
      <c r="M34" s="84"/>
      <c r="N34" s="84"/>
      <c r="O34" s="84"/>
      <c r="P34" s="84"/>
      <c r="Q34" s="84"/>
      <c r="R34" s="155"/>
      <c r="S34" s="65">
        <v>1</v>
      </c>
      <c r="T34" s="156"/>
      <c r="U34" s="157"/>
      <c r="V34" s="158"/>
      <c r="W34" s="159">
        <f t="shared" si="4"/>
        <v>108</v>
      </c>
      <c r="X34" s="160"/>
      <c r="Y34" s="212">
        <f t="shared" si="5"/>
        <v>54</v>
      </c>
      <c r="Z34" s="213"/>
      <c r="AA34" s="214">
        <v>34</v>
      </c>
      <c r="AB34" s="215"/>
      <c r="AC34" s="215"/>
      <c r="AD34" s="215"/>
      <c r="AE34" s="215"/>
      <c r="AF34" s="215"/>
      <c r="AG34" s="215">
        <v>20</v>
      </c>
      <c r="AH34" s="266"/>
      <c r="AI34" s="267">
        <f>AK34*36</f>
        <v>108</v>
      </c>
      <c r="AJ34" s="268">
        <f>Y34</f>
        <v>54</v>
      </c>
      <c r="AK34" s="269">
        <v>3</v>
      </c>
      <c r="AL34" s="267"/>
      <c r="AM34" s="268"/>
      <c r="AN34" s="269"/>
      <c r="AO34" s="277">
        <f>AQ34*36</f>
        <v>0</v>
      </c>
      <c r="AP34" s="263"/>
      <c r="AQ34" s="278"/>
      <c r="AR34" s="284">
        <f>AT34*36</f>
        <v>0</v>
      </c>
      <c r="AS34" s="263"/>
      <c r="AT34" s="279"/>
      <c r="AU34" s="284">
        <f>AW34*36</f>
        <v>0</v>
      </c>
      <c r="AV34" s="263"/>
      <c r="AW34" s="264"/>
      <c r="AX34" s="265">
        <f t="shared" si="6"/>
        <v>0</v>
      </c>
      <c r="AY34" s="263"/>
      <c r="AZ34" s="264"/>
      <c r="BA34" s="277">
        <f t="shared" si="7"/>
        <v>0</v>
      </c>
      <c r="BB34" s="268"/>
      <c r="BC34" s="309"/>
      <c r="BD34" s="284">
        <f>BF34*36</f>
        <v>0</v>
      </c>
      <c r="BE34" s="268"/>
      <c r="BF34" s="310"/>
      <c r="BG34" s="372" t="s">
        <v>83</v>
      </c>
      <c r="BH34" s="373"/>
      <c r="BI34" s="374"/>
      <c r="BJ34" s="375" t="s">
        <v>84</v>
      </c>
      <c r="BK34" s="2"/>
      <c r="BL34" s="2"/>
      <c r="BM34" s="2"/>
      <c r="BN34" s="2"/>
      <c r="BO34" s="2"/>
      <c r="BP34" s="2"/>
      <c r="BQ34" s="2"/>
      <c r="BR34" s="2"/>
      <c r="BS34" s="2"/>
      <c r="BT34" s="2"/>
      <c r="BU34" s="2"/>
      <c r="BV34" s="2"/>
      <c r="BW34" s="2"/>
      <c r="BX34" s="2"/>
      <c r="BY34" s="2"/>
      <c r="BZ34" s="2"/>
      <c r="CA34" s="2"/>
      <c r="CB34" s="2"/>
      <c r="CC34" s="2"/>
      <c r="CD34" s="2"/>
      <c r="CE34" s="2"/>
      <c r="CF34" s="2"/>
      <c r="CG34" s="2"/>
      <c r="CH34" s="2"/>
    </row>
    <row r="35" s="6" customFormat="1" ht="25.5" spans="1:86">
      <c r="A35" s="81" t="s">
        <v>85</v>
      </c>
      <c r="B35" s="82"/>
      <c r="C35" s="83" t="s">
        <v>86</v>
      </c>
      <c r="D35" s="84"/>
      <c r="E35" s="84"/>
      <c r="F35" s="84"/>
      <c r="G35" s="84"/>
      <c r="H35" s="84"/>
      <c r="I35" s="84"/>
      <c r="J35" s="84"/>
      <c r="K35" s="84"/>
      <c r="L35" s="84"/>
      <c r="M35" s="84"/>
      <c r="N35" s="84"/>
      <c r="O35" s="84"/>
      <c r="P35" s="84"/>
      <c r="Q35" s="84"/>
      <c r="R35" s="155"/>
      <c r="S35" s="65">
        <v>3</v>
      </c>
      <c r="T35" s="156"/>
      <c r="U35" s="157"/>
      <c r="V35" s="158"/>
      <c r="W35" s="159">
        <f t="shared" si="4"/>
        <v>108</v>
      </c>
      <c r="X35" s="160"/>
      <c r="Y35" s="212">
        <f t="shared" si="5"/>
        <v>54</v>
      </c>
      <c r="Z35" s="213"/>
      <c r="AA35" s="214">
        <v>36</v>
      </c>
      <c r="AB35" s="215"/>
      <c r="AC35" s="215"/>
      <c r="AD35" s="215"/>
      <c r="AE35" s="215"/>
      <c r="AF35" s="215"/>
      <c r="AG35" s="215">
        <v>18</v>
      </c>
      <c r="AH35" s="266"/>
      <c r="AI35" s="262">
        <f t="shared" ref="AI35:AI61" si="8">AK35*36</f>
        <v>0</v>
      </c>
      <c r="AJ35" s="268"/>
      <c r="AK35" s="269"/>
      <c r="AL35" s="267">
        <f t="shared" ref="AL35:AL61" si="9">AN35*36</f>
        <v>0</v>
      </c>
      <c r="AM35" s="268"/>
      <c r="AN35" s="269"/>
      <c r="AO35" s="277">
        <f t="shared" ref="AO35:AO61" si="10">AQ35*36</f>
        <v>108</v>
      </c>
      <c r="AP35" s="263">
        <f>Y35</f>
        <v>54</v>
      </c>
      <c r="AQ35" s="278">
        <v>3</v>
      </c>
      <c r="AR35" s="284">
        <f t="shared" ref="AR35:AR61" si="11">AT35*36</f>
        <v>0</v>
      </c>
      <c r="AS35" s="263"/>
      <c r="AT35" s="279"/>
      <c r="AU35" s="284">
        <f t="shared" ref="AU35:AU61" si="12">AW35*36</f>
        <v>0</v>
      </c>
      <c r="AV35" s="263"/>
      <c r="AW35" s="264"/>
      <c r="AX35" s="265">
        <f t="shared" si="6"/>
        <v>0</v>
      </c>
      <c r="AY35" s="263"/>
      <c r="AZ35" s="264"/>
      <c r="BA35" s="277">
        <f t="shared" si="7"/>
        <v>0</v>
      </c>
      <c r="BB35" s="268"/>
      <c r="BC35" s="309"/>
      <c r="BD35" s="284">
        <f t="shared" ref="BD35:BD61" si="13">BF35*36</f>
        <v>0</v>
      </c>
      <c r="BE35" s="268"/>
      <c r="BF35" s="310"/>
      <c r="BG35" s="372" t="s">
        <v>87</v>
      </c>
      <c r="BH35" s="373"/>
      <c r="BI35" s="374"/>
      <c r="BJ35" s="375" t="s">
        <v>88</v>
      </c>
      <c r="BK35" s="2"/>
      <c r="BL35" s="2"/>
      <c r="BM35" s="2"/>
      <c r="BN35" s="2"/>
      <c r="BO35" s="2"/>
      <c r="BP35" s="2"/>
      <c r="BQ35" s="2"/>
      <c r="BR35" s="2"/>
      <c r="BS35" s="2"/>
      <c r="BT35" s="2"/>
      <c r="BU35" s="2"/>
      <c r="BV35" s="2"/>
      <c r="BW35" s="2"/>
      <c r="BX35" s="2"/>
      <c r="BY35" s="2"/>
      <c r="BZ35" s="2"/>
      <c r="CA35" s="2"/>
      <c r="CB35" s="2"/>
      <c r="CC35" s="2"/>
      <c r="CD35" s="2"/>
      <c r="CE35" s="2"/>
      <c r="CF35" s="2"/>
      <c r="CG35" s="2"/>
      <c r="CH35" s="2"/>
    </row>
    <row r="36" s="6" customFormat="1" ht="25.5" spans="1:86">
      <c r="A36" s="81" t="s">
        <v>89</v>
      </c>
      <c r="B36" s="82"/>
      <c r="C36" s="83" t="s">
        <v>90</v>
      </c>
      <c r="D36" s="84"/>
      <c r="E36" s="84"/>
      <c r="F36" s="84"/>
      <c r="G36" s="84"/>
      <c r="H36" s="84"/>
      <c r="I36" s="84"/>
      <c r="J36" s="84"/>
      <c r="K36" s="84"/>
      <c r="L36" s="84"/>
      <c r="M36" s="84"/>
      <c r="N36" s="84"/>
      <c r="O36" s="84"/>
      <c r="P36" s="84"/>
      <c r="Q36" s="84"/>
      <c r="R36" s="155"/>
      <c r="S36" s="65">
        <v>4</v>
      </c>
      <c r="T36" s="156"/>
      <c r="U36" s="157"/>
      <c r="V36" s="158"/>
      <c r="W36" s="159">
        <f t="shared" si="4"/>
        <v>108</v>
      </c>
      <c r="X36" s="160"/>
      <c r="Y36" s="212">
        <f t="shared" si="5"/>
        <v>54</v>
      </c>
      <c r="Z36" s="213"/>
      <c r="AA36" s="214">
        <v>30</v>
      </c>
      <c r="AB36" s="215"/>
      <c r="AC36" s="215"/>
      <c r="AD36" s="215"/>
      <c r="AE36" s="215"/>
      <c r="AF36" s="215"/>
      <c r="AG36" s="215">
        <v>24</v>
      </c>
      <c r="AH36" s="266"/>
      <c r="AI36" s="262">
        <f t="shared" si="8"/>
        <v>0</v>
      </c>
      <c r="AJ36" s="268"/>
      <c r="AK36" s="269"/>
      <c r="AL36" s="267">
        <f t="shared" si="9"/>
        <v>0</v>
      </c>
      <c r="AM36" s="268"/>
      <c r="AN36" s="269"/>
      <c r="AO36" s="277">
        <f t="shared" si="10"/>
        <v>0</v>
      </c>
      <c r="AP36" s="263"/>
      <c r="AQ36" s="278"/>
      <c r="AR36" s="284">
        <f t="shared" si="11"/>
        <v>108</v>
      </c>
      <c r="AS36" s="263">
        <f>Y36</f>
        <v>54</v>
      </c>
      <c r="AT36" s="279">
        <v>3</v>
      </c>
      <c r="AU36" s="284">
        <f t="shared" si="12"/>
        <v>0</v>
      </c>
      <c r="AV36" s="263"/>
      <c r="AW36" s="264"/>
      <c r="AX36" s="265">
        <f t="shared" si="6"/>
        <v>0</v>
      </c>
      <c r="AY36" s="263"/>
      <c r="AZ36" s="264"/>
      <c r="BA36" s="277">
        <f t="shared" si="7"/>
        <v>0</v>
      </c>
      <c r="BB36" s="268"/>
      <c r="BC36" s="309"/>
      <c r="BD36" s="284">
        <f t="shared" si="13"/>
        <v>0</v>
      </c>
      <c r="BE36" s="268"/>
      <c r="BF36" s="310"/>
      <c r="BG36" s="372" t="s">
        <v>91</v>
      </c>
      <c r="BH36" s="373"/>
      <c r="BI36" s="374"/>
      <c r="BJ36" s="375" t="s">
        <v>92</v>
      </c>
      <c r="BK36" s="2"/>
      <c r="BL36" s="2"/>
      <c r="BM36" s="2"/>
      <c r="BN36" s="2"/>
      <c r="BO36" s="2"/>
      <c r="BP36" s="2"/>
      <c r="BQ36" s="2"/>
      <c r="BR36" s="2"/>
      <c r="BS36" s="2"/>
      <c r="BT36" s="2"/>
      <c r="BU36" s="2"/>
      <c r="BV36" s="2"/>
      <c r="BW36" s="2"/>
      <c r="BX36" s="2"/>
      <c r="BY36" s="2"/>
      <c r="BZ36" s="2"/>
      <c r="CA36" s="2"/>
      <c r="CB36" s="2"/>
      <c r="CC36" s="2"/>
      <c r="CD36" s="2"/>
      <c r="CE36" s="2"/>
      <c r="CF36" s="2"/>
      <c r="CG36" s="2"/>
      <c r="CH36" s="2"/>
    </row>
    <row r="37" s="10" customFormat="1" ht="25.5" spans="1:86">
      <c r="A37" s="85" t="s">
        <v>93</v>
      </c>
      <c r="B37" s="86"/>
      <c r="C37" s="87" t="s">
        <v>94</v>
      </c>
      <c r="D37" s="88"/>
      <c r="E37" s="88"/>
      <c r="F37" s="88"/>
      <c r="G37" s="88"/>
      <c r="H37" s="88"/>
      <c r="I37" s="88"/>
      <c r="J37" s="88"/>
      <c r="K37" s="88"/>
      <c r="L37" s="88"/>
      <c r="M37" s="88"/>
      <c r="N37" s="88"/>
      <c r="O37" s="88"/>
      <c r="P37" s="88"/>
      <c r="Q37" s="88"/>
      <c r="R37" s="161"/>
      <c r="S37" s="157">
        <v>2</v>
      </c>
      <c r="T37" s="158"/>
      <c r="U37" s="157">
        <v>1</v>
      </c>
      <c r="V37" s="158"/>
      <c r="W37" s="159">
        <f t="shared" si="4"/>
        <v>216</v>
      </c>
      <c r="X37" s="160"/>
      <c r="Y37" s="212">
        <f t="shared" si="5"/>
        <v>112</v>
      </c>
      <c r="Z37" s="213"/>
      <c r="AA37" s="214"/>
      <c r="AB37" s="215"/>
      <c r="AC37" s="215"/>
      <c r="AD37" s="215"/>
      <c r="AE37" s="215">
        <f>AJ37+AM37</f>
        <v>112</v>
      </c>
      <c r="AF37" s="215"/>
      <c r="AG37" s="215"/>
      <c r="AH37" s="266"/>
      <c r="AI37" s="262">
        <f t="shared" si="8"/>
        <v>108</v>
      </c>
      <c r="AJ37" s="268">
        <v>64</v>
      </c>
      <c r="AK37" s="269">
        <v>3</v>
      </c>
      <c r="AL37" s="267">
        <f t="shared" si="9"/>
        <v>108</v>
      </c>
      <c r="AM37" s="268">
        <v>48</v>
      </c>
      <c r="AN37" s="269">
        <v>3</v>
      </c>
      <c r="AO37" s="304">
        <f t="shared" si="10"/>
        <v>0</v>
      </c>
      <c r="AP37" s="305"/>
      <c r="AQ37" s="306"/>
      <c r="AR37" s="307">
        <f t="shared" si="11"/>
        <v>0</v>
      </c>
      <c r="AS37" s="305"/>
      <c r="AT37" s="308"/>
      <c r="AU37" s="307">
        <f t="shared" si="12"/>
        <v>0</v>
      </c>
      <c r="AV37" s="305"/>
      <c r="AW37" s="342"/>
      <c r="AX37" s="343">
        <f t="shared" si="6"/>
        <v>0</v>
      </c>
      <c r="AY37" s="305"/>
      <c r="AZ37" s="342"/>
      <c r="BA37" s="304">
        <f t="shared" si="7"/>
        <v>0</v>
      </c>
      <c r="BB37" s="344"/>
      <c r="BC37" s="345"/>
      <c r="BD37" s="307">
        <f t="shared" si="13"/>
        <v>0</v>
      </c>
      <c r="BE37" s="344"/>
      <c r="BF37" s="376"/>
      <c r="BG37" s="372" t="s">
        <v>95</v>
      </c>
      <c r="BH37" s="373"/>
      <c r="BI37" s="374"/>
      <c r="BJ37" s="375" t="s">
        <v>96</v>
      </c>
      <c r="BK37" s="377"/>
      <c r="BL37" s="377"/>
      <c r="BM37" s="377"/>
      <c r="BN37" s="377"/>
      <c r="BO37" s="377"/>
      <c r="BP37" s="377"/>
      <c r="BQ37" s="377"/>
      <c r="BR37" s="377"/>
      <c r="BS37" s="377"/>
      <c r="BT37" s="377"/>
      <c r="BU37" s="377"/>
      <c r="BV37" s="377"/>
      <c r="BW37" s="377"/>
      <c r="BX37" s="377"/>
      <c r="BY37" s="377"/>
      <c r="BZ37" s="377"/>
      <c r="CA37" s="377"/>
      <c r="CB37" s="377"/>
      <c r="CC37" s="377"/>
      <c r="CD37" s="377"/>
      <c r="CE37" s="377"/>
      <c r="CF37" s="377"/>
      <c r="CG37" s="377"/>
      <c r="CH37" s="377"/>
    </row>
    <row r="38" s="6" customFormat="1" ht="25.5" spans="1:86">
      <c r="A38" s="89" t="s">
        <v>97</v>
      </c>
      <c r="B38" s="90"/>
      <c r="C38" s="87" t="s">
        <v>98</v>
      </c>
      <c r="D38" s="88"/>
      <c r="E38" s="88"/>
      <c r="F38" s="88"/>
      <c r="G38" s="88"/>
      <c r="H38" s="88"/>
      <c r="I38" s="88"/>
      <c r="J38" s="88"/>
      <c r="K38" s="88"/>
      <c r="L38" s="88"/>
      <c r="M38" s="88"/>
      <c r="N38" s="88"/>
      <c r="O38" s="88"/>
      <c r="P38" s="88"/>
      <c r="Q38" s="88"/>
      <c r="R38" s="161"/>
      <c r="S38" s="157">
        <v>2</v>
      </c>
      <c r="T38" s="158"/>
      <c r="U38" s="157">
        <v>1</v>
      </c>
      <c r="V38" s="158"/>
      <c r="W38" s="159">
        <f t="shared" si="4"/>
        <v>216</v>
      </c>
      <c r="X38" s="160"/>
      <c r="Y38" s="212">
        <f t="shared" si="5"/>
        <v>96</v>
      </c>
      <c r="Z38" s="213"/>
      <c r="AA38" s="214">
        <f>2*8+2*$AL$30</f>
        <v>48</v>
      </c>
      <c r="AB38" s="215"/>
      <c r="AC38" s="215">
        <f>2*8+2*$AL$30</f>
        <v>48</v>
      </c>
      <c r="AD38" s="215"/>
      <c r="AE38" s="215"/>
      <c r="AF38" s="215"/>
      <c r="AG38" s="215"/>
      <c r="AH38" s="266"/>
      <c r="AI38" s="262">
        <f t="shared" si="8"/>
        <v>108</v>
      </c>
      <c r="AJ38" s="268">
        <v>48</v>
      </c>
      <c r="AK38" s="269">
        <v>3</v>
      </c>
      <c r="AL38" s="267">
        <f t="shared" si="9"/>
        <v>108</v>
      </c>
      <c r="AM38" s="268">
        <v>48</v>
      </c>
      <c r="AN38" s="269">
        <v>3</v>
      </c>
      <c r="AO38" s="277">
        <f t="shared" si="10"/>
        <v>0</v>
      </c>
      <c r="AP38" s="263"/>
      <c r="AQ38" s="278"/>
      <c r="AR38" s="284">
        <f t="shared" si="11"/>
        <v>0</v>
      </c>
      <c r="AS38" s="263"/>
      <c r="AT38" s="279"/>
      <c r="AU38" s="284">
        <f t="shared" si="12"/>
        <v>0</v>
      </c>
      <c r="AV38" s="263"/>
      <c r="AW38" s="264"/>
      <c r="AX38" s="265">
        <f t="shared" si="6"/>
        <v>0</v>
      </c>
      <c r="AY38" s="263"/>
      <c r="AZ38" s="264"/>
      <c r="BA38" s="277">
        <f t="shared" si="7"/>
        <v>0</v>
      </c>
      <c r="BB38" s="268"/>
      <c r="BC38" s="309"/>
      <c r="BD38" s="284">
        <f t="shared" si="13"/>
        <v>0</v>
      </c>
      <c r="BE38" s="268"/>
      <c r="BF38" s="310"/>
      <c r="BG38" s="378" t="s">
        <v>99</v>
      </c>
      <c r="BH38" s="379"/>
      <c r="BI38" s="379"/>
      <c r="BJ38" s="375" t="s">
        <v>100</v>
      </c>
      <c r="BK38" s="2"/>
      <c r="BL38" s="2"/>
      <c r="BM38" s="2"/>
      <c r="BN38" s="2"/>
      <c r="BO38" s="2"/>
      <c r="BP38" s="2"/>
      <c r="BQ38" s="2"/>
      <c r="BR38" s="2"/>
      <c r="BS38" s="2"/>
      <c r="BT38" s="2"/>
      <c r="BU38" s="2"/>
      <c r="BV38" s="2"/>
      <c r="BW38" s="2"/>
      <c r="BX38" s="2"/>
      <c r="BY38" s="2"/>
      <c r="BZ38" s="2"/>
      <c r="CA38" s="2"/>
      <c r="CB38" s="2"/>
      <c r="CC38" s="2"/>
      <c r="CD38" s="2"/>
      <c r="CE38" s="2"/>
      <c r="CF38" s="2"/>
      <c r="CG38" s="2"/>
      <c r="CH38" s="2"/>
    </row>
    <row r="39" s="6" customFormat="1" ht="25.5" spans="1:86">
      <c r="A39" s="85" t="s">
        <v>101</v>
      </c>
      <c r="B39" s="86"/>
      <c r="C39" s="87" t="s">
        <v>102</v>
      </c>
      <c r="D39" s="88"/>
      <c r="E39" s="88"/>
      <c r="F39" s="88"/>
      <c r="G39" s="88"/>
      <c r="H39" s="88"/>
      <c r="I39" s="88"/>
      <c r="J39" s="88"/>
      <c r="K39" s="88"/>
      <c r="L39" s="88"/>
      <c r="M39" s="88"/>
      <c r="N39" s="88"/>
      <c r="O39" s="88"/>
      <c r="P39" s="88"/>
      <c r="Q39" s="88"/>
      <c r="R39" s="161"/>
      <c r="S39" s="157"/>
      <c r="T39" s="158"/>
      <c r="U39" s="157"/>
      <c r="V39" s="158"/>
      <c r="W39" s="159">
        <f t="shared" si="4"/>
        <v>0</v>
      </c>
      <c r="X39" s="160"/>
      <c r="Y39" s="212">
        <f t="shared" si="5"/>
        <v>0</v>
      </c>
      <c r="Z39" s="213"/>
      <c r="AA39" s="214"/>
      <c r="AB39" s="215"/>
      <c r="AC39" s="215"/>
      <c r="AD39" s="215"/>
      <c r="AE39" s="215"/>
      <c r="AF39" s="215"/>
      <c r="AG39" s="215"/>
      <c r="AH39" s="266"/>
      <c r="AI39" s="262">
        <f t="shared" si="8"/>
        <v>0</v>
      </c>
      <c r="AJ39" s="268"/>
      <c r="AK39" s="269"/>
      <c r="AL39" s="267">
        <f t="shared" si="9"/>
        <v>0</v>
      </c>
      <c r="AM39" s="268"/>
      <c r="AN39" s="269"/>
      <c r="AO39" s="277">
        <f t="shared" si="10"/>
        <v>0</v>
      </c>
      <c r="AP39" s="263"/>
      <c r="AQ39" s="278"/>
      <c r="AR39" s="284">
        <f t="shared" si="11"/>
        <v>0</v>
      </c>
      <c r="AS39" s="263"/>
      <c r="AT39" s="279"/>
      <c r="AU39" s="284">
        <f t="shared" si="12"/>
        <v>0</v>
      </c>
      <c r="AV39" s="263"/>
      <c r="AW39" s="264"/>
      <c r="AX39" s="265">
        <f t="shared" si="6"/>
        <v>0</v>
      </c>
      <c r="AY39" s="263"/>
      <c r="AZ39" s="264"/>
      <c r="BA39" s="277">
        <f t="shared" si="7"/>
        <v>0</v>
      </c>
      <c r="BB39" s="268"/>
      <c r="BC39" s="309"/>
      <c r="BD39" s="284">
        <f t="shared" si="13"/>
        <v>0</v>
      </c>
      <c r="BE39" s="268"/>
      <c r="BF39" s="310"/>
      <c r="BG39" s="372"/>
      <c r="BH39" s="373"/>
      <c r="BI39" s="374"/>
      <c r="BJ39" s="375"/>
      <c r="BK39" s="2"/>
      <c r="BL39" s="2"/>
      <c r="BM39" s="2"/>
      <c r="BN39" s="2"/>
      <c r="BO39" s="2"/>
      <c r="BP39" s="2"/>
      <c r="BQ39" s="2"/>
      <c r="BR39" s="2"/>
      <c r="BS39" s="2"/>
      <c r="BT39" s="2"/>
      <c r="BU39" s="2"/>
      <c r="BV39" s="2"/>
      <c r="BW39" s="2"/>
      <c r="BX39" s="2"/>
      <c r="BY39" s="2"/>
      <c r="BZ39" s="2"/>
      <c r="CA39" s="2"/>
      <c r="CB39" s="2"/>
      <c r="CC39" s="2"/>
      <c r="CD39" s="2"/>
      <c r="CE39" s="2"/>
      <c r="CF39" s="2"/>
      <c r="CG39" s="2"/>
      <c r="CH39" s="2"/>
    </row>
    <row r="40" s="6" customFormat="1" ht="25.5" spans="1:86">
      <c r="A40" s="81" t="s">
        <v>103</v>
      </c>
      <c r="B40" s="82"/>
      <c r="C40" s="83" t="s">
        <v>104</v>
      </c>
      <c r="D40" s="84"/>
      <c r="E40" s="84"/>
      <c r="F40" s="84"/>
      <c r="G40" s="84"/>
      <c r="H40" s="84"/>
      <c r="I40" s="84"/>
      <c r="J40" s="84"/>
      <c r="K40" s="84"/>
      <c r="L40" s="84"/>
      <c r="M40" s="84"/>
      <c r="N40" s="84"/>
      <c r="O40" s="84"/>
      <c r="P40" s="84"/>
      <c r="Q40" s="84"/>
      <c r="R40" s="155"/>
      <c r="S40" s="157">
        <v>1</v>
      </c>
      <c r="T40" s="158"/>
      <c r="U40" s="157">
        <v>2</v>
      </c>
      <c r="V40" s="158"/>
      <c r="W40" s="159">
        <f t="shared" si="4"/>
        <v>252</v>
      </c>
      <c r="X40" s="160"/>
      <c r="Y40" s="212">
        <f t="shared" si="5"/>
        <v>144</v>
      </c>
      <c r="Z40" s="213"/>
      <c r="AA40" s="214">
        <v>64</v>
      </c>
      <c r="AB40" s="215"/>
      <c r="AC40" s="215"/>
      <c r="AD40" s="215"/>
      <c r="AE40" s="216">
        <v>80</v>
      </c>
      <c r="AF40" s="214"/>
      <c r="AG40" s="215"/>
      <c r="AH40" s="266"/>
      <c r="AI40" s="262">
        <f t="shared" si="8"/>
        <v>144</v>
      </c>
      <c r="AJ40" s="268">
        <v>96</v>
      </c>
      <c r="AK40" s="269">
        <v>4</v>
      </c>
      <c r="AL40" s="267">
        <f t="shared" si="9"/>
        <v>108</v>
      </c>
      <c r="AM40" s="268">
        <v>48</v>
      </c>
      <c r="AN40" s="269">
        <v>3</v>
      </c>
      <c r="AO40" s="277">
        <f t="shared" si="10"/>
        <v>0</v>
      </c>
      <c r="AP40" s="263"/>
      <c r="AQ40" s="278"/>
      <c r="AR40" s="284">
        <f t="shared" si="11"/>
        <v>0</v>
      </c>
      <c r="AS40" s="263"/>
      <c r="AT40" s="279"/>
      <c r="AU40" s="284">
        <f t="shared" si="12"/>
        <v>0</v>
      </c>
      <c r="AV40" s="263"/>
      <c r="AW40" s="264"/>
      <c r="AX40" s="265">
        <f t="shared" si="6"/>
        <v>0</v>
      </c>
      <c r="AY40" s="263"/>
      <c r="AZ40" s="264"/>
      <c r="BA40" s="277">
        <f t="shared" si="7"/>
        <v>0</v>
      </c>
      <c r="BB40" s="268"/>
      <c r="BC40" s="309"/>
      <c r="BD40" s="284">
        <f t="shared" si="13"/>
        <v>0</v>
      </c>
      <c r="BE40" s="268"/>
      <c r="BF40" s="310"/>
      <c r="BG40" s="372" t="s">
        <v>105</v>
      </c>
      <c r="BH40" s="373"/>
      <c r="BI40" s="374"/>
      <c r="BJ40" s="375" t="s">
        <v>106</v>
      </c>
      <c r="BK40" s="2"/>
      <c r="BL40" s="2"/>
      <c r="BM40" s="2"/>
      <c r="BN40" s="2"/>
      <c r="BO40" s="2"/>
      <c r="BP40" s="2"/>
      <c r="BQ40" s="2"/>
      <c r="BR40" s="2"/>
      <c r="BS40" s="2"/>
      <c r="BT40" s="2"/>
      <c r="BU40" s="2"/>
      <c r="BV40" s="2"/>
      <c r="BW40" s="2"/>
      <c r="BX40" s="2"/>
      <c r="BY40" s="2"/>
      <c r="BZ40" s="2"/>
      <c r="CA40" s="2"/>
      <c r="CB40" s="2"/>
      <c r="CC40" s="2"/>
      <c r="CD40" s="2"/>
      <c r="CE40" s="2"/>
      <c r="CF40" s="2"/>
      <c r="CG40" s="2"/>
      <c r="CH40" s="2"/>
    </row>
    <row r="41" s="6" customFormat="1" ht="25.5" spans="1:86">
      <c r="A41" s="81" t="s">
        <v>107</v>
      </c>
      <c r="B41" s="82"/>
      <c r="C41" s="91" t="s">
        <v>108</v>
      </c>
      <c r="D41" s="92"/>
      <c r="E41" s="92"/>
      <c r="F41" s="92"/>
      <c r="G41" s="92"/>
      <c r="H41" s="92"/>
      <c r="I41" s="92"/>
      <c r="J41" s="92"/>
      <c r="K41" s="92"/>
      <c r="L41" s="92"/>
      <c r="M41" s="92"/>
      <c r="N41" s="92"/>
      <c r="O41" s="92"/>
      <c r="P41" s="92"/>
      <c r="Q41" s="92"/>
      <c r="R41" s="162"/>
      <c r="S41" s="157"/>
      <c r="T41" s="158"/>
      <c r="U41" s="157">
        <v>2</v>
      </c>
      <c r="V41" s="158"/>
      <c r="W41" s="159">
        <f t="shared" si="4"/>
        <v>108</v>
      </c>
      <c r="X41" s="160"/>
      <c r="Y41" s="212">
        <f t="shared" si="5"/>
        <v>64</v>
      </c>
      <c r="Z41" s="213"/>
      <c r="AA41" s="217">
        <f>2*AL30</f>
        <v>32</v>
      </c>
      <c r="AB41" s="214"/>
      <c r="AC41" s="216">
        <f>1*AL30</f>
        <v>16</v>
      </c>
      <c r="AD41" s="214"/>
      <c r="AE41" s="216">
        <f>1*AL30</f>
        <v>16</v>
      </c>
      <c r="AF41" s="214"/>
      <c r="AG41" s="215"/>
      <c r="AH41" s="266"/>
      <c r="AI41" s="262">
        <f t="shared" si="8"/>
        <v>0</v>
      </c>
      <c r="AJ41" s="268"/>
      <c r="AK41" s="269"/>
      <c r="AL41" s="267">
        <f t="shared" si="9"/>
        <v>108</v>
      </c>
      <c r="AM41" s="268">
        <f>Y41</f>
        <v>64</v>
      </c>
      <c r="AN41" s="269">
        <v>3</v>
      </c>
      <c r="AO41" s="277">
        <f t="shared" si="10"/>
        <v>0</v>
      </c>
      <c r="AP41" s="263"/>
      <c r="AQ41" s="278"/>
      <c r="AR41" s="284">
        <f t="shared" si="11"/>
        <v>0</v>
      </c>
      <c r="AS41" s="263"/>
      <c r="AT41" s="279"/>
      <c r="AU41" s="284">
        <f t="shared" si="12"/>
        <v>0</v>
      </c>
      <c r="AV41" s="263"/>
      <c r="AW41" s="264"/>
      <c r="AX41" s="265">
        <f t="shared" si="6"/>
        <v>0</v>
      </c>
      <c r="AY41" s="263"/>
      <c r="AZ41" s="264"/>
      <c r="BA41" s="277">
        <f t="shared" si="7"/>
        <v>0</v>
      </c>
      <c r="BB41" s="268"/>
      <c r="BC41" s="309"/>
      <c r="BD41" s="284">
        <f t="shared" si="13"/>
        <v>0</v>
      </c>
      <c r="BE41" s="268"/>
      <c r="BF41" s="310"/>
      <c r="BG41" s="372" t="s">
        <v>109</v>
      </c>
      <c r="BH41" s="373"/>
      <c r="BI41" s="374"/>
      <c r="BJ41" s="375" t="s">
        <v>110</v>
      </c>
      <c r="BK41" s="2"/>
      <c r="BL41" s="2"/>
      <c r="BM41" s="2"/>
      <c r="BN41" s="2"/>
      <c r="BO41" s="2"/>
      <c r="BP41" s="2"/>
      <c r="BQ41" s="2"/>
      <c r="BR41" s="2"/>
      <c r="BS41" s="2"/>
      <c r="BT41" s="2"/>
      <c r="BU41" s="2"/>
      <c r="BV41" s="2"/>
      <c r="BW41" s="2"/>
      <c r="BX41" s="2"/>
      <c r="BY41" s="2"/>
      <c r="BZ41" s="2"/>
      <c r="CA41" s="2"/>
      <c r="CB41" s="2"/>
      <c r="CC41" s="2"/>
      <c r="CD41" s="2"/>
      <c r="CE41" s="2"/>
      <c r="CF41" s="2"/>
      <c r="CG41" s="2"/>
      <c r="CH41" s="2"/>
    </row>
    <row r="42" s="6" customFormat="1" ht="25.5" spans="1:86">
      <c r="A42" s="81" t="s">
        <v>111</v>
      </c>
      <c r="B42" s="82"/>
      <c r="C42" s="83" t="s">
        <v>112</v>
      </c>
      <c r="D42" s="84"/>
      <c r="E42" s="84"/>
      <c r="F42" s="84"/>
      <c r="G42" s="84"/>
      <c r="H42" s="84"/>
      <c r="I42" s="84"/>
      <c r="J42" s="84"/>
      <c r="K42" s="84"/>
      <c r="L42" s="84"/>
      <c r="M42" s="84"/>
      <c r="N42" s="84"/>
      <c r="O42" s="84"/>
      <c r="P42" s="84"/>
      <c r="Q42" s="84"/>
      <c r="R42" s="155"/>
      <c r="S42" s="157"/>
      <c r="T42" s="158"/>
      <c r="U42" s="163">
        <v>2</v>
      </c>
      <c r="V42" s="164" t="s">
        <v>113</v>
      </c>
      <c r="W42" s="159">
        <f t="shared" si="4"/>
        <v>108</v>
      </c>
      <c r="X42" s="160"/>
      <c r="Y42" s="212">
        <f t="shared" si="5"/>
        <v>72</v>
      </c>
      <c r="Z42" s="213"/>
      <c r="AA42" s="214">
        <f>2*AI30</f>
        <v>36</v>
      </c>
      <c r="AB42" s="215"/>
      <c r="AC42" s="215">
        <f>2*AI30</f>
        <v>36</v>
      </c>
      <c r="AD42" s="215"/>
      <c r="AE42" s="215"/>
      <c r="AF42" s="215"/>
      <c r="AG42" s="215"/>
      <c r="AH42" s="266"/>
      <c r="AI42" s="262">
        <f t="shared" si="8"/>
        <v>0</v>
      </c>
      <c r="AJ42" s="268"/>
      <c r="AK42" s="269"/>
      <c r="AL42" s="267">
        <f t="shared" si="9"/>
        <v>108</v>
      </c>
      <c r="AM42" s="268">
        <v>64</v>
      </c>
      <c r="AN42" s="269">
        <v>3</v>
      </c>
      <c r="AO42" s="277">
        <f t="shared" si="10"/>
        <v>0</v>
      </c>
      <c r="AP42" s="263"/>
      <c r="AQ42" s="278"/>
      <c r="AR42" s="284">
        <f t="shared" si="11"/>
        <v>0</v>
      </c>
      <c r="AS42" s="263"/>
      <c r="AT42" s="279"/>
      <c r="AU42" s="284">
        <f t="shared" si="12"/>
        <v>0</v>
      </c>
      <c r="AV42" s="263"/>
      <c r="AW42" s="264"/>
      <c r="AX42" s="265">
        <f t="shared" si="6"/>
        <v>0</v>
      </c>
      <c r="AY42" s="263"/>
      <c r="AZ42" s="264"/>
      <c r="BA42" s="277">
        <f t="shared" si="7"/>
        <v>0</v>
      </c>
      <c r="BB42" s="268"/>
      <c r="BC42" s="309"/>
      <c r="BD42" s="284">
        <f t="shared" si="13"/>
        <v>0</v>
      </c>
      <c r="BE42" s="268"/>
      <c r="BF42" s="310"/>
      <c r="BG42" s="372" t="s">
        <v>114</v>
      </c>
      <c r="BH42" s="373"/>
      <c r="BI42" s="374"/>
      <c r="BJ42" s="375" t="s">
        <v>115</v>
      </c>
      <c r="BK42" s="2"/>
      <c r="BL42" s="2"/>
      <c r="BM42" s="2"/>
      <c r="BN42" s="2"/>
      <c r="BO42" s="2"/>
      <c r="BP42" s="2"/>
      <c r="BQ42" s="2"/>
      <c r="BR42" s="2"/>
      <c r="BS42" s="2"/>
      <c r="BT42" s="2"/>
      <c r="BU42" s="2"/>
      <c r="BV42" s="2"/>
      <c r="BW42" s="2"/>
      <c r="BX42" s="2"/>
      <c r="BY42" s="2"/>
      <c r="BZ42" s="2"/>
      <c r="CA42" s="2"/>
      <c r="CB42" s="2"/>
      <c r="CC42" s="2"/>
      <c r="CD42" s="2"/>
      <c r="CE42" s="2"/>
      <c r="CF42" s="2"/>
      <c r="CG42" s="2"/>
      <c r="CH42" s="2"/>
    </row>
    <row r="43" s="6" customFormat="1" ht="48.75" customHeight="1" spans="1:86">
      <c r="A43" s="81" t="s">
        <v>116</v>
      </c>
      <c r="B43" s="82"/>
      <c r="C43" s="83" t="s">
        <v>117</v>
      </c>
      <c r="D43" s="84"/>
      <c r="E43" s="84"/>
      <c r="F43" s="84"/>
      <c r="G43" s="84"/>
      <c r="H43" s="84"/>
      <c r="I43" s="84"/>
      <c r="J43" s="84"/>
      <c r="K43" s="84"/>
      <c r="L43" s="84"/>
      <c r="M43" s="84"/>
      <c r="N43" s="84"/>
      <c r="O43" s="84"/>
      <c r="P43" s="84"/>
      <c r="Q43" s="84"/>
      <c r="R43" s="155"/>
      <c r="S43" s="157">
        <v>1</v>
      </c>
      <c r="T43" s="158"/>
      <c r="U43" s="163">
        <v>2</v>
      </c>
      <c r="V43" s="164" t="s">
        <v>113</v>
      </c>
      <c r="W43" s="159">
        <f t="shared" si="4"/>
        <v>216</v>
      </c>
      <c r="X43" s="160"/>
      <c r="Y43" s="212">
        <f t="shared" si="5"/>
        <v>112</v>
      </c>
      <c r="Z43" s="213"/>
      <c r="AA43" s="214">
        <v>64</v>
      </c>
      <c r="AB43" s="215"/>
      <c r="AC43" s="215">
        <v>48</v>
      </c>
      <c r="AD43" s="215"/>
      <c r="AE43" s="215"/>
      <c r="AF43" s="215"/>
      <c r="AG43" s="215"/>
      <c r="AH43" s="266"/>
      <c r="AI43" s="267">
        <f t="shared" si="8"/>
        <v>108</v>
      </c>
      <c r="AJ43" s="268">
        <v>80</v>
      </c>
      <c r="AK43" s="269">
        <v>3</v>
      </c>
      <c r="AL43" s="267">
        <f t="shared" si="9"/>
        <v>108</v>
      </c>
      <c r="AM43" s="268">
        <v>32</v>
      </c>
      <c r="AN43" s="269">
        <v>3</v>
      </c>
      <c r="AO43" s="277"/>
      <c r="AP43" s="263"/>
      <c r="AQ43" s="278"/>
      <c r="AR43" s="284"/>
      <c r="AS43" s="263"/>
      <c r="AT43" s="279"/>
      <c r="AU43" s="284">
        <f t="shared" si="12"/>
        <v>0</v>
      </c>
      <c r="AV43" s="263"/>
      <c r="AW43" s="264"/>
      <c r="AX43" s="265">
        <f t="shared" si="6"/>
        <v>0</v>
      </c>
      <c r="AY43" s="263"/>
      <c r="AZ43" s="264"/>
      <c r="BA43" s="277">
        <f t="shared" si="7"/>
        <v>0</v>
      </c>
      <c r="BB43" s="268"/>
      <c r="BC43" s="309"/>
      <c r="BD43" s="284">
        <f t="shared" si="13"/>
        <v>0</v>
      </c>
      <c r="BE43" s="268"/>
      <c r="BF43" s="310"/>
      <c r="BG43" s="372" t="s">
        <v>118</v>
      </c>
      <c r="BH43" s="373"/>
      <c r="BI43" s="374"/>
      <c r="BJ43" s="380" t="s">
        <v>119</v>
      </c>
      <c r="BK43" s="2"/>
      <c r="BL43" s="2"/>
      <c r="BM43" s="2"/>
      <c r="BN43" s="2"/>
      <c r="BO43" s="2"/>
      <c r="BP43" s="2"/>
      <c r="BQ43" s="2"/>
      <c r="BR43" s="2"/>
      <c r="BS43" s="2"/>
      <c r="BT43" s="2"/>
      <c r="BU43" s="2"/>
      <c r="BV43" s="2"/>
      <c r="BW43" s="2"/>
      <c r="BX43" s="2"/>
      <c r="BY43" s="2"/>
      <c r="BZ43" s="2"/>
      <c r="CA43" s="2"/>
      <c r="CB43" s="2"/>
      <c r="CC43" s="2"/>
      <c r="CD43" s="2"/>
      <c r="CE43" s="2"/>
      <c r="CF43" s="2"/>
      <c r="CG43" s="2"/>
      <c r="CH43" s="2"/>
    </row>
    <row r="44" s="6" customFormat="1" ht="52.5" customHeight="1" spans="1:86">
      <c r="A44" s="85" t="s">
        <v>120</v>
      </c>
      <c r="B44" s="86"/>
      <c r="C44" s="87" t="s">
        <v>121</v>
      </c>
      <c r="D44" s="88"/>
      <c r="E44" s="88"/>
      <c r="F44" s="88"/>
      <c r="G44" s="88"/>
      <c r="H44" s="88"/>
      <c r="I44" s="88"/>
      <c r="J44" s="88"/>
      <c r="K44" s="88"/>
      <c r="L44" s="88"/>
      <c r="M44" s="88"/>
      <c r="N44" s="88"/>
      <c r="O44" s="88"/>
      <c r="P44" s="88"/>
      <c r="Q44" s="88"/>
      <c r="R44" s="161"/>
      <c r="S44" s="157"/>
      <c r="T44" s="158"/>
      <c r="U44" s="157"/>
      <c r="V44" s="158"/>
      <c r="W44" s="159">
        <f t="shared" si="4"/>
        <v>0</v>
      </c>
      <c r="X44" s="160"/>
      <c r="Y44" s="212">
        <f t="shared" si="5"/>
        <v>0</v>
      </c>
      <c r="Z44" s="213"/>
      <c r="AA44" s="214"/>
      <c r="AB44" s="215"/>
      <c r="AC44" s="215"/>
      <c r="AD44" s="215"/>
      <c r="AE44" s="215"/>
      <c r="AF44" s="215"/>
      <c r="AG44" s="215"/>
      <c r="AH44" s="266"/>
      <c r="AI44" s="262">
        <f t="shared" si="8"/>
        <v>0</v>
      </c>
      <c r="AJ44" s="268"/>
      <c r="AK44" s="269"/>
      <c r="AL44" s="267">
        <f t="shared" si="9"/>
        <v>0</v>
      </c>
      <c r="AM44" s="268"/>
      <c r="AN44" s="269"/>
      <c r="AO44" s="277">
        <f t="shared" si="10"/>
        <v>0</v>
      </c>
      <c r="AP44" s="263"/>
      <c r="AQ44" s="278"/>
      <c r="AR44" s="284">
        <f t="shared" si="11"/>
        <v>0</v>
      </c>
      <c r="AS44" s="263"/>
      <c r="AT44" s="279"/>
      <c r="AU44" s="284">
        <f t="shared" si="12"/>
        <v>0</v>
      </c>
      <c r="AV44" s="263"/>
      <c r="AW44" s="264"/>
      <c r="AX44" s="265">
        <f t="shared" si="6"/>
        <v>0</v>
      </c>
      <c r="AY44" s="263"/>
      <c r="AZ44" s="264"/>
      <c r="BA44" s="277">
        <f t="shared" si="7"/>
        <v>0</v>
      </c>
      <c r="BB44" s="268"/>
      <c r="BC44" s="309"/>
      <c r="BD44" s="284">
        <f t="shared" si="13"/>
        <v>0</v>
      </c>
      <c r="BE44" s="268"/>
      <c r="BF44" s="310"/>
      <c r="BG44" s="372"/>
      <c r="BH44" s="373"/>
      <c r="BI44" s="374"/>
      <c r="BJ44" s="375"/>
      <c r="BK44" s="2"/>
      <c r="BL44" s="2"/>
      <c r="BM44" s="2"/>
      <c r="BN44" s="2"/>
      <c r="BO44" s="2"/>
      <c r="BP44" s="2"/>
      <c r="BQ44" s="2"/>
      <c r="BR44" s="2"/>
      <c r="BS44" s="2"/>
      <c r="BT44" s="2"/>
      <c r="BU44" s="2"/>
      <c r="BV44" s="2"/>
      <c r="BW44" s="2"/>
      <c r="BX44" s="2"/>
      <c r="BY44" s="2"/>
      <c r="BZ44" s="2"/>
      <c r="CA44" s="2"/>
      <c r="CB44" s="2"/>
      <c r="CC44" s="2"/>
      <c r="CD44" s="2"/>
      <c r="CE44" s="2"/>
      <c r="CF44" s="2"/>
      <c r="CG44" s="2"/>
      <c r="CH44" s="2"/>
    </row>
    <row r="45" s="6" customFormat="1" ht="24.95" customHeight="1" spans="1:86">
      <c r="A45" s="93" t="s">
        <v>122</v>
      </c>
      <c r="B45" s="94"/>
      <c r="C45" s="95" t="s">
        <v>123</v>
      </c>
      <c r="D45" s="96"/>
      <c r="E45" s="96"/>
      <c r="F45" s="96"/>
      <c r="G45" s="96"/>
      <c r="H45" s="96"/>
      <c r="I45" s="96"/>
      <c r="J45" s="96"/>
      <c r="K45" s="96"/>
      <c r="L45" s="96"/>
      <c r="M45" s="96"/>
      <c r="N45" s="96"/>
      <c r="O45" s="96"/>
      <c r="P45" s="96"/>
      <c r="Q45" s="96"/>
      <c r="R45" s="165"/>
      <c r="S45" s="166">
        <v>2</v>
      </c>
      <c r="T45" s="167"/>
      <c r="U45" s="168">
        <v>1</v>
      </c>
      <c r="V45" s="169" t="s">
        <v>113</v>
      </c>
      <c r="W45" s="170">
        <f t="shared" si="4"/>
        <v>324</v>
      </c>
      <c r="X45" s="171"/>
      <c r="Y45" s="218">
        <f>SUM(AA45:AH46)</f>
        <v>204</v>
      </c>
      <c r="Z45" s="219"/>
      <c r="AA45" s="220">
        <f>2*AI30+2*AL30</f>
        <v>68</v>
      </c>
      <c r="AB45" s="221"/>
      <c r="AC45" s="222">
        <f>1*AI30+4*AL30+3*AO30</f>
        <v>136</v>
      </c>
      <c r="AD45" s="221"/>
      <c r="AE45" s="222"/>
      <c r="AF45" s="221"/>
      <c r="AG45" s="222"/>
      <c r="AH45" s="270"/>
      <c r="AI45" s="271">
        <f t="shared" si="8"/>
        <v>108</v>
      </c>
      <c r="AJ45" s="272">
        <v>64</v>
      </c>
      <c r="AK45" s="273">
        <v>3</v>
      </c>
      <c r="AL45" s="274">
        <f t="shared" si="9"/>
        <v>108</v>
      </c>
      <c r="AM45" s="272">
        <v>80</v>
      </c>
      <c r="AN45" s="275">
        <v>3</v>
      </c>
      <c r="AO45" s="271">
        <f t="shared" si="10"/>
        <v>108</v>
      </c>
      <c r="AP45" s="272">
        <f>3*AO30</f>
        <v>54</v>
      </c>
      <c r="AQ45" s="273">
        <v>3</v>
      </c>
      <c r="AR45" s="274">
        <f>AT46*36</f>
        <v>0</v>
      </c>
      <c r="AS45" s="272"/>
      <c r="AT45" s="275"/>
      <c r="AU45" s="271">
        <f>AW46*36</f>
        <v>0</v>
      </c>
      <c r="AV45" s="272"/>
      <c r="AW45" s="273"/>
      <c r="AX45" s="274">
        <f>AZ46*36</f>
        <v>0</v>
      </c>
      <c r="AY45" s="272"/>
      <c r="AZ45" s="275"/>
      <c r="BA45" s="271">
        <f>BC46*36</f>
        <v>0</v>
      </c>
      <c r="BB45" s="272"/>
      <c r="BC45" s="273"/>
      <c r="BD45" s="274">
        <f>BF46*36</f>
        <v>0</v>
      </c>
      <c r="BE45" s="272"/>
      <c r="BF45" s="275"/>
      <c r="BG45" s="381" t="s">
        <v>124</v>
      </c>
      <c r="BH45" s="382"/>
      <c r="BI45" s="382"/>
      <c r="BJ45" s="383" t="s">
        <v>125</v>
      </c>
      <c r="BK45" s="2"/>
      <c r="BL45" s="2"/>
      <c r="BM45" s="2"/>
      <c r="BN45" s="2"/>
      <c r="BO45" s="2"/>
      <c r="BP45" s="2"/>
      <c r="BQ45" s="2"/>
      <c r="BR45" s="2"/>
      <c r="BS45" s="2"/>
      <c r="BT45" s="2"/>
      <c r="BU45" s="2"/>
      <c r="BV45" s="2"/>
      <c r="BW45" s="2"/>
      <c r="BX45" s="2"/>
      <c r="BY45" s="2"/>
      <c r="BZ45" s="2"/>
      <c r="CA45" s="2"/>
      <c r="CB45" s="2"/>
      <c r="CC45" s="2"/>
      <c r="CD45" s="2"/>
      <c r="CE45" s="2"/>
      <c r="CF45" s="2"/>
      <c r="CG45" s="2"/>
      <c r="CH45" s="2"/>
    </row>
    <row r="46" s="6" customFormat="1" ht="24.95" customHeight="1" spans="1:86">
      <c r="A46" s="97"/>
      <c r="B46" s="98"/>
      <c r="C46" s="99"/>
      <c r="D46" s="100"/>
      <c r="E46" s="100"/>
      <c r="F46" s="100"/>
      <c r="G46" s="100"/>
      <c r="H46" s="100"/>
      <c r="I46" s="100"/>
      <c r="J46" s="100"/>
      <c r="K46" s="100"/>
      <c r="L46" s="100"/>
      <c r="M46" s="100"/>
      <c r="N46" s="100"/>
      <c r="O46" s="100"/>
      <c r="P46" s="100"/>
      <c r="Q46" s="100"/>
      <c r="R46" s="172"/>
      <c r="S46" s="173"/>
      <c r="T46" s="174"/>
      <c r="U46" s="175">
        <v>3</v>
      </c>
      <c r="V46" s="176" t="s">
        <v>113</v>
      </c>
      <c r="W46" s="177"/>
      <c r="X46" s="178"/>
      <c r="Y46" s="223"/>
      <c r="Z46" s="224"/>
      <c r="AA46" s="225"/>
      <c r="AB46" s="210"/>
      <c r="AC46" s="226"/>
      <c r="AD46" s="210"/>
      <c r="AE46" s="226"/>
      <c r="AF46" s="210"/>
      <c r="AG46" s="226"/>
      <c r="AH46" s="276"/>
      <c r="AI46" s="277"/>
      <c r="AJ46" s="263"/>
      <c r="AK46" s="278"/>
      <c r="AL46" s="265"/>
      <c r="AM46" s="263"/>
      <c r="AN46" s="279"/>
      <c r="AO46" s="277"/>
      <c r="AP46" s="263"/>
      <c r="AQ46" s="278"/>
      <c r="AR46" s="265"/>
      <c r="AS46" s="263"/>
      <c r="AT46" s="279"/>
      <c r="AU46" s="277"/>
      <c r="AV46" s="263"/>
      <c r="AW46" s="278"/>
      <c r="AX46" s="265"/>
      <c r="AY46" s="263"/>
      <c r="AZ46" s="279"/>
      <c r="BA46" s="277"/>
      <c r="BB46" s="263"/>
      <c r="BC46" s="278"/>
      <c r="BD46" s="265"/>
      <c r="BE46" s="263"/>
      <c r="BF46" s="279"/>
      <c r="BG46" s="384"/>
      <c r="BH46" s="385"/>
      <c r="BI46" s="385"/>
      <c r="BJ46" s="386"/>
      <c r="BK46" s="2"/>
      <c r="BL46" s="2"/>
      <c r="BM46" s="2"/>
      <c r="BN46" s="2"/>
      <c r="BO46" s="2"/>
      <c r="BP46" s="2"/>
      <c r="BQ46" s="2"/>
      <c r="BR46" s="2"/>
      <c r="BS46" s="2"/>
      <c r="BT46" s="2"/>
      <c r="BU46" s="2"/>
      <c r="BV46" s="2"/>
      <c r="BW46" s="2"/>
      <c r="BX46" s="2"/>
      <c r="BY46" s="2"/>
      <c r="BZ46" s="2"/>
      <c r="CA46" s="2"/>
      <c r="CB46" s="2"/>
      <c r="CC46" s="2"/>
      <c r="CD46" s="2"/>
      <c r="CE46" s="2"/>
      <c r="CF46" s="2"/>
      <c r="CG46" s="2"/>
      <c r="CH46" s="2"/>
    </row>
    <row r="47" s="6" customFormat="1" ht="74.25" customHeight="1" spans="1:86">
      <c r="A47" s="101"/>
      <c r="B47" s="102"/>
      <c r="C47" s="83" t="s">
        <v>126</v>
      </c>
      <c r="D47" s="84"/>
      <c r="E47" s="84"/>
      <c r="F47" s="84"/>
      <c r="G47" s="84"/>
      <c r="H47" s="84"/>
      <c r="I47" s="84"/>
      <c r="J47" s="84"/>
      <c r="K47" s="84"/>
      <c r="L47" s="84"/>
      <c r="M47" s="84"/>
      <c r="N47" s="84"/>
      <c r="O47" s="84"/>
      <c r="P47" s="84"/>
      <c r="Q47" s="84"/>
      <c r="R47" s="155"/>
      <c r="S47" s="157"/>
      <c r="T47" s="158"/>
      <c r="U47" s="157"/>
      <c r="V47" s="158"/>
      <c r="W47" s="159">
        <f t="shared" si="4"/>
        <v>30</v>
      </c>
      <c r="X47" s="160"/>
      <c r="Y47" s="212">
        <f t="shared" si="5"/>
        <v>0</v>
      </c>
      <c r="Z47" s="213"/>
      <c r="AA47" s="214"/>
      <c r="AB47" s="215"/>
      <c r="AC47" s="215"/>
      <c r="AD47" s="215"/>
      <c r="AE47" s="215"/>
      <c r="AF47" s="215"/>
      <c r="AG47" s="215"/>
      <c r="AH47" s="266"/>
      <c r="AI47" s="262">
        <f t="shared" si="8"/>
        <v>0</v>
      </c>
      <c r="AJ47" s="268"/>
      <c r="AK47" s="269"/>
      <c r="AL47" s="267">
        <f t="shared" si="9"/>
        <v>0</v>
      </c>
      <c r="AM47" s="268"/>
      <c r="AN47" s="269"/>
      <c r="AO47" s="277">
        <f>AQ47*30</f>
        <v>30</v>
      </c>
      <c r="AP47" s="263"/>
      <c r="AQ47" s="278">
        <v>1</v>
      </c>
      <c r="AR47" s="284">
        <f t="shared" si="11"/>
        <v>0</v>
      </c>
      <c r="AS47" s="263"/>
      <c r="AT47" s="279"/>
      <c r="AU47" s="284">
        <f t="shared" si="12"/>
        <v>0</v>
      </c>
      <c r="AV47" s="263"/>
      <c r="AW47" s="264"/>
      <c r="AX47" s="265">
        <f t="shared" si="6"/>
        <v>0</v>
      </c>
      <c r="AY47" s="263"/>
      <c r="AZ47" s="264"/>
      <c r="BA47" s="277">
        <f t="shared" si="7"/>
        <v>0</v>
      </c>
      <c r="BB47" s="268"/>
      <c r="BC47" s="309"/>
      <c r="BD47" s="284">
        <f t="shared" si="13"/>
        <v>0</v>
      </c>
      <c r="BE47" s="268"/>
      <c r="BF47" s="310"/>
      <c r="BG47" s="387"/>
      <c r="BH47" s="388"/>
      <c r="BI47" s="388"/>
      <c r="BJ47" s="389"/>
      <c r="BK47" s="2"/>
      <c r="BL47" s="2"/>
      <c r="BM47" s="2"/>
      <c r="BN47" s="2"/>
      <c r="BO47" s="2"/>
      <c r="BP47" s="2"/>
      <c r="BQ47" s="2"/>
      <c r="BR47" s="2"/>
      <c r="BS47" s="2"/>
      <c r="BT47" s="2"/>
      <c r="BU47" s="2"/>
      <c r="BV47" s="2"/>
      <c r="BW47" s="2"/>
      <c r="BX47" s="2"/>
      <c r="BY47" s="2"/>
      <c r="BZ47" s="2"/>
      <c r="CA47" s="2"/>
      <c r="CB47" s="2"/>
      <c r="CC47" s="2"/>
      <c r="CD47" s="2"/>
      <c r="CE47" s="2"/>
      <c r="CF47" s="2"/>
      <c r="CG47" s="2"/>
      <c r="CH47" s="2"/>
    </row>
    <row r="48" s="6" customFormat="1" ht="25.5" customHeight="1" spans="1:86">
      <c r="A48" s="81" t="s">
        <v>127</v>
      </c>
      <c r="B48" s="82"/>
      <c r="C48" s="83" t="s">
        <v>128</v>
      </c>
      <c r="D48" s="84"/>
      <c r="E48" s="84"/>
      <c r="F48" s="84"/>
      <c r="G48" s="84"/>
      <c r="H48" s="84"/>
      <c r="I48" s="84"/>
      <c r="J48" s="84"/>
      <c r="K48" s="84"/>
      <c r="L48" s="84"/>
      <c r="M48" s="84"/>
      <c r="N48" s="84"/>
      <c r="O48" s="84"/>
      <c r="P48" s="84"/>
      <c r="Q48" s="84"/>
      <c r="R48" s="155"/>
      <c r="S48" s="157"/>
      <c r="T48" s="158"/>
      <c r="U48" s="163">
        <v>3</v>
      </c>
      <c r="V48" s="164" t="s">
        <v>113</v>
      </c>
      <c r="W48" s="159">
        <f t="shared" si="4"/>
        <v>108</v>
      </c>
      <c r="X48" s="160"/>
      <c r="Y48" s="212">
        <f t="shared" si="5"/>
        <v>90</v>
      </c>
      <c r="Z48" s="213"/>
      <c r="AA48" s="214"/>
      <c r="AB48" s="215"/>
      <c r="AC48" s="215">
        <f>5*AO30</f>
        <v>90</v>
      </c>
      <c r="AD48" s="215"/>
      <c r="AE48" s="215"/>
      <c r="AF48" s="215"/>
      <c r="AG48" s="215"/>
      <c r="AH48" s="266"/>
      <c r="AI48" s="262">
        <f t="shared" si="8"/>
        <v>0</v>
      </c>
      <c r="AJ48" s="268"/>
      <c r="AK48" s="269"/>
      <c r="AL48" s="267">
        <f t="shared" si="9"/>
        <v>0</v>
      </c>
      <c r="AM48" s="268"/>
      <c r="AN48" s="269"/>
      <c r="AO48" s="277">
        <f t="shared" si="10"/>
        <v>108</v>
      </c>
      <c r="AP48" s="263">
        <f>Y48</f>
        <v>90</v>
      </c>
      <c r="AQ48" s="278">
        <v>3</v>
      </c>
      <c r="AR48" s="284">
        <f t="shared" si="11"/>
        <v>0</v>
      </c>
      <c r="AS48" s="263"/>
      <c r="AT48" s="279"/>
      <c r="AU48" s="284">
        <f t="shared" si="12"/>
        <v>0</v>
      </c>
      <c r="AV48" s="263"/>
      <c r="AW48" s="264"/>
      <c r="AX48" s="265">
        <f t="shared" si="6"/>
        <v>0</v>
      </c>
      <c r="AY48" s="263"/>
      <c r="AZ48" s="264"/>
      <c r="BA48" s="277">
        <f t="shared" si="7"/>
        <v>0</v>
      </c>
      <c r="BB48" s="268"/>
      <c r="BC48" s="309"/>
      <c r="BD48" s="284">
        <f t="shared" si="13"/>
        <v>0</v>
      </c>
      <c r="BE48" s="268"/>
      <c r="BF48" s="310"/>
      <c r="BG48" s="372" t="s">
        <v>129</v>
      </c>
      <c r="BH48" s="373"/>
      <c r="BI48" s="374"/>
      <c r="BJ48" s="375" t="s">
        <v>125</v>
      </c>
      <c r="BK48" s="2"/>
      <c r="BL48" s="2"/>
      <c r="BM48" s="2"/>
      <c r="BN48" s="2"/>
      <c r="BO48" s="2"/>
      <c r="BP48" s="2"/>
      <c r="BQ48" s="2"/>
      <c r="BR48" s="2"/>
      <c r="BS48" s="2"/>
      <c r="BT48" s="2"/>
      <c r="BU48" s="2"/>
      <c r="BV48" s="2"/>
      <c r="BW48" s="2"/>
      <c r="BX48" s="2"/>
      <c r="BY48" s="2"/>
      <c r="BZ48" s="2"/>
      <c r="CA48" s="2"/>
      <c r="CB48" s="2"/>
      <c r="CC48" s="2"/>
      <c r="CD48" s="2"/>
      <c r="CE48" s="2"/>
      <c r="CF48" s="2"/>
      <c r="CG48" s="2"/>
      <c r="CH48" s="2"/>
    </row>
    <row r="49" s="6" customFormat="1" ht="51.75" customHeight="1" spans="1:86">
      <c r="A49" s="85" t="s">
        <v>130</v>
      </c>
      <c r="B49" s="86"/>
      <c r="C49" s="87" t="s">
        <v>131</v>
      </c>
      <c r="D49" s="88"/>
      <c r="E49" s="88"/>
      <c r="F49" s="88"/>
      <c r="G49" s="88"/>
      <c r="H49" s="88"/>
      <c r="I49" s="88"/>
      <c r="J49" s="88"/>
      <c r="K49" s="88"/>
      <c r="L49" s="88"/>
      <c r="M49" s="88"/>
      <c r="N49" s="88"/>
      <c r="O49" s="88"/>
      <c r="P49" s="88"/>
      <c r="Q49" s="88"/>
      <c r="R49" s="161"/>
      <c r="S49" s="157"/>
      <c r="T49" s="158"/>
      <c r="U49" s="157"/>
      <c r="V49" s="158"/>
      <c r="W49" s="159">
        <f t="shared" si="4"/>
        <v>0</v>
      </c>
      <c r="X49" s="160"/>
      <c r="Y49" s="212">
        <f t="shared" si="5"/>
        <v>0</v>
      </c>
      <c r="Z49" s="213"/>
      <c r="AA49" s="214"/>
      <c r="AB49" s="215"/>
      <c r="AC49" s="215"/>
      <c r="AD49" s="215"/>
      <c r="AE49" s="215"/>
      <c r="AF49" s="215"/>
      <c r="AG49" s="215"/>
      <c r="AH49" s="266"/>
      <c r="AI49" s="262">
        <f t="shared" si="8"/>
        <v>0</v>
      </c>
      <c r="AJ49" s="268"/>
      <c r="AK49" s="269"/>
      <c r="AL49" s="267">
        <f t="shared" si="9"/>
        <v>0</v>
      </c>
      <c r="AM49" s="268"/>
      <c r="AN49" s="269"/>
      <c r="AO49" s="277">
        <f t="shared" si="10"/>
        <v>0</v>
      </c>
      <c r="AP49" s="263"/>
      <c r="AQ49" s="278"/>
      <c r="AR49" s="284">
        <f t="shared" si="11"/>
        <v>0</v>
      </c>
      <c r="AS49" s="263"/>
      <c r="AT49" s="279"/>
      <c r="AU49" s="284">
        <f t="shared" si="12"/>
        <v>0</v>
      </c>
      <c r="AV49" s="263"/>
      <c r="AW49" s="264"/>
      <c r="AX49" s="265">
        <f t="shared" si="6"/>
        <v>0</v>
      </c>
      <c r="AY49" s="263"/>
      <c r="AZ49" s="264"/>
      <c r="BA49" s="277">
        <f t="shared" si="7"/>
        <v>0</v>
      </c>
      <c r="BB49" s="268"/>
      <c r="BC49" s="309"/>
      <c r="BD49" s="284">
        <f t="shared" si="13"/>
        <v>0</v>
      </c>
      <c r="BE49" s="268"/>
      <c r="BF49" s="310"/>
      <c r="BG49" s="372"/>
      <c r="BH49" s="373"/>
      <c r="BI49" s="374"/>
      <c r="BJ49" s="375"/>
      <c r="BK49" s="2"/>
      <c r="BL49" s="2"/>
      <c r="BM49" s="2"/>
      <c r="BN49" s="2"/>
      <c r="BO49" s="2"/>
      <c r="BP49" s="2"/>
      <c r="BQ49" s="2"/>
      <c r="BR49" s="2"/>
      <c r="BS49" s="2"/>
      <c r="BT49" s="2"/>
      <c r="BU49" s="2"/>
      <c r="BV49" s="2"/>
      <c r="BW49" s="2"/>
      <c r="BX49" s="2"/>
      <c r="BY49" s="2"/>
      <c r="BZ49" s="2"/>
      <c r="CA49" s="2"/>
      <c r="CB49" s="2"/>
      <c r="CC49" s="2"/>
      <c r="CD49" s="2"/>
      <c r="CE49" s="2"/>
      <c r="CF49" s="2"/>
      <c r="CG49" s="2"/>
      <c r="CH49" s="2"/>
    </row>
    <row r="50" s="6" customFormat="1" ht="25.5" spans="1:86">
      <c r="A50" s="81" t="s">
        <v>132</v>
      </c>
      <c r="B50" s="82"/>
      <c r="C50" s="83" t="s">
        <v>133</v>
      </c>
      <c r="D50" s="84"/>
      <c r="E50" s="84"/>
      <c r="F50" s="84"/>
      <c r="G50" s="84"/>
      <c r="H50" s="84"/>
      <c r="I50" s="84"/>
      <c r="J50" s="84"/>
      <c r="K50" s="84"/>
      <c r="L50" s="84"/>
      <c r="M50" s="84"/>
      <c r="N50" s="84"/>
      <c r="O50" s="84"/>
      <c r="P50" s="84"/>
      <c r="Q50" s="84"/>
      <c r="R50" s="155"/>
      <c r="S50" s="157">
        <v>2</v>
      </c>
      <c r="T50" s="158"/>
      <c r="U50" s="157">
        <v>1</v>
      </c>
      <c r="V50" s="158"/>
      <c r="W50" s="159">
        <f t="shared" si="4"/>
        <v>216</v>
      </c>
      <c r="X50" s="160"/>
      <c r="Y50" s="212">
        <f t="shared" si="5"/>
        <v>102</v>
      </c>
      <c r="Z50" s="213"/>
      <c r="AA50" s="214">
        <f>2*AI30+1*AL30</f>
        <v>52</v>
      </c>
      <c r="AB50" s="215"/>
      <c r="AC50" s="215">
        <f>1*AI30+2*AL30</f>
        <v>50</v>
      </c>
      <c r="AD50" s="215"/>
      <c r="AE50" s="215"/>
      <c r="AF50" s="215"/>
      <c r="AG50" s="215"/>
      <c r="AH50" s="266"/>
      <c r="AI50" s="262">
        <f t="shared" si="8"/>
        <v>108</v>
      </c>
      <c r="AJ50" s="268">
        <f>3*AI30</f>
        <v>54</v>
      </c>
      <c r="AK50" s="269">
        <v>3</v>
      </c>
      <c r="AL50" s="267">
        <f t="shared" si="9"/>
        <v>108</v>
      </c>
      <c r="AM50" s="268">
        <f>3*AL30</f>
        <v>48</v>
      </c>
      <c r="AN50" s="269">
        <v>3</v>
      </c>
      <c r="AO50" s="277">
        <f t="shared" si="10"/>
        <v>0</v>
      </c>
      <c r="AP50" s="263"/>
      <c r="AQ50" s="278"/>
      <c r="AR50" s="284">
        <f t="shared" si="11"/>
        <v>0</v>
      </c>
      <c r="AS50" s="263"/>
      <c r="AT50" s="279"/>
      <c r="AU50" s="284">
        <f t="shared" si="12"/>
        <v>0</v>
      </c>
      <c r="AV50" s="263"/>
      <c r="AW50" s="264"/>
      <c r="AX50" s="265">
        <f t="shared" si="6"/>
        <v>0</v>
      </c>
      <c r="AY50" s="263"/>
      <c r="AZ50" s="264"/>
      <c r="BA50" s="277">
        <f t="shared" si="7"/>
        <v>0</v>
      </c>
      <c r="BB50" s="268"/>
      <c r="BC50" s="309"/>
      <c r="BD50" s="284">
        <f t="shared" si="13"/>
        <v>0</v>
      </c>
      <c r="BE50" s="268"/>
      <c r="BF50" s="310"/>
      <c r="BG50" s="372" t="s">
        <v>134</v>
      </c>
      <c r="BH50" s="373"/>
      <c r="BI50" s="374"/>
      <c r="BJ50" s="375" t="s">
        <v>135</v>
      </c>
      <c r="BK50" s="2"/>
      <c r="BL50" s="2"/>
      <c r="BM50" s="2"/>
      <c r="BN50" s="2"/>
      <c r="BO50" s="2"/>
      <c r="BP50" s="2"/>
      <c r="BQ50" s="2"/>
      <c r="BR50" s="2"/>
      <c r="BS50" s="2"/>
      <c r="BT50" s="2"/>
      <c r="BU50" s="2"/>
      <c r="BV50" s="2"/>
      <c r="BW50" s="2"/>
      <c r="BX50" s="2"/>
      <c r="BY50" s="2"/>
      <c r="BZ50" s="2"/>
      <c r="CA50" s="2"/>
      <c r="CB50" s="2"/>
      <c r="CC50" s="2"/>
      <c r="CD50" s="2"/>
      <c r="CE50" s="2"/>
      <c r="CF50" s="2"/>
      <c r="CG50" s="2"/>
      <c r="CH50" s="2"/>
    </row>
    <row r="51" s="6" customFormat="1" ht="27" customHeight="1" spans="1:86">
      <c r="A51" s="81" t="s">
        <v>136</v>
      </c>
      <c r="B51" s="82"/>
      <c r="C51" s="83" t="s">
        <v>137</v>
      </c>
      <c r="D51" s="84"/>
      <c r="E51" s="84"/>
      <c r="F51" s="84"/>
      <c r="G51" s="84"/>
      <c r="H51" s="84"/>
      <c r="I51" s="84"/>
      <c r="J51" s="84"/>
      <c r="K51" s="84"/>
      <c r="L51" s="84"/>
      <c r="M51" s="84"/>
      <c r="N51" s="84"/>
      <c r="O51" s="84"/>
      <c r="P51" s="84"/>
      <c r="Q51" s="84"/>
      <c r="R51" s="155"/>
      <c r="S51" s="157">
        <v>3</v>
      </c>
      <c r="T51" s="158"/>
      <c r="U51" s="157"/>
      <c r="V51" s="158"/>
      <c r="W51" s="159">
        <f t="shared" si="4"/>
        <v>108</v>
      </c>
      <c r="X51" s="160"/>
      <c r="Y51" s="212">
        <f t="shared" si="5"/>
        <v>64</v>
      </c>
      <c r="Z51" s="213"/>
      <c r="AA51" s="214">
        <f>2*16</f>
        <v>32</v>
      </c>
      <c r="AB51" s="215"/>
      <c r="AC51" s="215">
        <f>2*16</f>
        <v>32</v>
      </c>
      <c r="AD51" s="215"/>
      <c r="AE51" s="215"/>
      <c r="AF51" s="215"/>
      <c r="AG51" s="215"/>
      <c r="AH51" s="266"/>
      <c r="AI51" s="262">
        <f t="shared" si="8"/>
        <v>0</v>
      </c>
      <c r="AJ51" s="268"/>
      <c r="AK51" s="269"/>
      <c r="AL51" s="267">
        <f t="shared" si="9"/>
        <v>0</v>
      </c>
      <c r="AM51" s="268"/>
      <c r="AN51" s="269"/>
      <c r="AO51" s="277">
        <f t="shared" si="10"/>
        <v>108</v>
      </c>
      <c r="AP51" s="263">
        <f>4*16</f>
        <v>64</v>
      </c>
      <c r="AQ51" s="278">
        <v>3</v>
      </c>
      <c r="AR51" s="284">
        <f t="shared" si="11"/>
        <v>0</v>
      </c>
      <c r="AS51" s="263"/>
      <c r="AT51" s="279"/>
      <c r="AU51" s="284">
        <f t="shared" si="12"/>
        <v>0</v>
      </c>
      <c r="AV51" s="263"/>
      <c r="AW51" s="264"/>
      <c r="AX51" s="265">
        <f t="shared" si="6"/>
        <v>0</v>
      </c>
      <c r="AY51" s="263"/>
      <c r="AZ51" s="264"/>
      <c r="BA51" s="277">
        <f t="shared" si="7"/>
        <v>0</v>
      </c>
      <c r="BB51" s="268"/>
      <c r="BC51" s="309"/>
      <c r="BD51" s="284">
        <f t="shared" si="13"/>
        <v>0</v>
      </c>
      <c r="BE51" s="268"/>
      <c r="BF51" s="310"/>
      <c r="BG51" s="372" t="s">
        <v>138</v>
      </c>
      <c r="BH51" s="373"/>
      <c r="BI51" s="374"/>
      <c r="BJ51" s="375" t="s">
        <v>139</v>
      </c>
      <c r="BK51" s="2"/>
      <c r="BL51" s="2"/>
      <c r="BM51" s="2"/>
      <c r="BN51" s="2"/>
      <c r="BO51" s="2"/>
      <c r="BP51" s="2"/>
      <c r="BQ51" s="2"/>
      <c r="BR51" s="2"/>
      <c r="BS51" s="2"/>
      <c r="BT51" s="2"/>
      <c r="BU51" s="2"/>
      <c r="BV51" s="2"/>
      <c r="BW51" s="2"/>
      <c r="BX51" s="2"/>
      <c r="BY51" s="2"/>
      <c r="BZ51" s="2"/>
      <c r="CA51" s="2"/>
      <c r="CB51" s="2"/>
      <c r="CC51" s="2"/>
      <c r="CD51" s="2"/>
      <c r="CE51" s="2"/>
      <c r="CF51" s="2"/>
      <c r="CG51" s="2"/>
      <c r="CH51" s="2"/>
    </row>
    <row r="52" s="6" customFormat="1" ht="25.5" spans="1:86">
      <c r="A52" s="81" t="s">
        <v>140</v>
      </c>
      <c r="B52" s="82"/>
      <c r="C52" s="83" t="s">
        <v>141</v>
      </c>
      <c r="D52" s="84"/>
      <c r="E52" s="84"/>
      <c r="F52" s="84"/>
      <c r="G52" s="84"/>
      <c r="H52" s="84"/>
      <c r="I52" s="84"/>
      <c r="J52" s="84"/>
      <c r="K52" s="84"/>
      <c r="L52" s="84"/>
      <c r="M52" s="84"/>
      <c r="N52" s="84"/>
      <c r="O52" s="84"/>
      <c r="P52" s="84"/>
      <c r="Q52" s="84"/>
      <c r="R52" s="155"/>
      <c r="S52" s="157">
        <v>3</v>
      </c>
      <c r="T52" s="158">
        <v>4</v>
      </c>
      <c r="U52" s="157"/>
      <c r="V52" s="158"/>
      <c r="W52" s="159">
        <f t="shared" si="4"/>
        <v>216</v>
      </c>
      <c r="X52" s="160"/>
      <c r="Y52" s="212">
        <f t="shared" si="5"/>
        <v>170</v>
      </c>
      <c r="Z52" s="213"/>
      <c r="AA52" s="214">
        <f>2*AO30+1*AR30</f>
        <v>52</v>
      </c>
      <c r="AB52" s="215"/>
      <c r="AC52" s="215">
        <f>3*AO30+4*AR30</f>
        <v>118</v>
      </c>
      <c r="AD52" s="215"/>
      <c r="AE52" s="215"/>
      <c r="AF52" s="215"/>
      <c r="AG52" s="215"/>
      <c r="AH52" s="266"/>
      <c r="AI52" s="262">
        <f t="shared" si="8"/>
        <v>0</v>
      </c>
      <c r="AJ52" s="268"/>
      <c r="AK52" s="269"/>
      <c r="AL52" s="267">
        <f t="shared" si="9"/>
        <v>0</v>
      </c>
      <c r="AM52" s="268"/>
      <c r="AN52" s="269"/>
      <c r="AO52" s="277">
        <f t="shared" si="10"/>
        <v>108</v>
      </c>
      <c r="AP52" s="263">
        <f>(2+3)*AO30</f>
        <v>90</v>
      </c>
      <c r="AQ52" s="278">
        <v>3</v>
      </c>
      <c r="AR52" s="284">
        <f t="shared" si="11"/>
        <v>108</v>
      </c>
      <c r="AS52" s="263">
        <f>1*AR30+4*AR30</f>
        <v>80</v>
      </c>
      <c r="AT52" s="279">
        <v>3</v>
      </c>
      <c r="AU52" s="284">
        <f t="shared" si="12"/>
        <v>0</v>
      </c>
      <c r="AV52" s="263"/>
      <c r="AW52" s="264"/>
      <c r="AX52" s="265">
        <f t="shared" si="6"/>
        <v>0</v>
      </c>
      <c r="AY52" s="263"/>
      <c r="AZ52" s="264"/>
      <c r="BA52" s="277">
        <f t="shared" si="7"/>
        <v>0</v>
      </c>
      <c r="BB52" s="268"/>
      <c r="BC52" s="309"/>
      <c r="BD52" s="284">
        <f t="shared" si="13"/>
        <v>0</v>
      </c>
      <c r="BE52" s="268"/>
      <c r="BF52" s="310"/>
      <c r="BG52" s="372" t="s">
        <v>142</v>
      </c>
      <c r="BH52" s="373"/>
      <c r="BI52" s="374"/>
      <c r="BJ52" s="375" t="s">
        <v>125</v>
      </c>
      <c r="BK52" s="2"/>
      <c r="BL52" s="2"/>
      <c r="BM52" s="2"/>
      <c r="BN52" s="2"/>
      <c r="BO52" s="2"/>
      <c r="BP52" s="2"/>
      <c r="BQ52" s="2"/>
      <c r="BR52" s="2"/>
      <c r="BS52" s="2"/>
      <c r="BT52" s="2"/>
      <c r="BU52" s="2"/>
      <c r="BV52" s="2"/>
      <c r="BW52" s="2"/>
      <c r="BX52" s="2"/>
      <c r="BY52" s="2"/>
      <c r="BZ52" s="2"/>
      <c r="CA52" s="2"/>
      <c r="CB52" s="2"/>
      <c r="CC52" s="2"/>
      <c r="CD52" s="2"/>
      <c r="CE52" s="2"/>
      <c r="CF52" s="2"/>
      <c r="CG52" s="2"/>
      <c r="CH52" s="2"/>
    </row>
    <row r="53" s="6" customFormat="1" ht="51.75" customHeight="1" spans="1:86">
      <c r="A53" s="85" t="s">
        <v>143</v>
      </c>
      <c r="B53" s="86"/>
      <c r="C53" s="87" t="s">
        <v>144</v>
      </c>
      <c r="D53" s="88"/>
      <c r="E53" s="88"/>
      <c r="F53" s="88"/>
      <c r="G53" s="88"/>
      <c r="H53" s="88"/>
      <c r="I53" s="88"/>
      <c r="J53" s="88"/>
      <c r="K53" s="88"/>
      <c r="L53" s="88"/>
      <c r="M53" s="88"/>
      <c r="N53" s="88"/>
      <c r="O53" s="88"/>
      <c r="P53" s="88"/>
      <c r="Q53" s="88"/>
      <c r="R53" s="161"/>
      <c r="S53" s="179"/>
      <c r="T53" s="180"/>
      <c r="U53" s="157"/>
      <c r="V53" s="158"/>
      <c r="W53" s="159">
        <f t="shared" si="4"/>
        <v>0</v>
      </c>
      <c r="X53" s="160"/>
      <c r="Y53" s="212">
        <f t="shared" si="5"/>
        <v>0</v>
      </c>
      <c r="Z53" s="213"/>
      <c r="AA53" s="214"/>
      <c r="AB53" s="215"/>
      <c r="AC53" s="215"/>
      <c r="AD53" s="215"/>
      <c r="AE53" s="215"/>
      <c r="AF53" s="215"/>
      <c r="AG53" s="215"/>
      <c r="AH53" s="266"/>
      <c r="AI53" s="262">
        <f t="shared" si="8"/>
        <v>0</v>
      </c>
      <c r="AJ53" s="268"/>
      <c r="AK53" s="269"/>
      <c r="AL53" s="267">
        <f t="shared" si="9"/>
        <v>0</v>
      </c>
      <c r="AM53" s="268"/>
      <c r="AN53" s="269"/>
      <c r="AO53" s="277">
        <f t="shared" si="10"/>
        <v>0</v>
      </c>
      <c r="AP53" s="263"/>
      <c r="AQ53" s="278"/>
      <c r="AR53" s="284">
        <f t="shared" si="11"/>
        <v>0</v>
      </c>
      <c r="AS53" s="263"/>
      <c r="AT53" s="279"/>
      <c r="AU53" s="284">
        <f t="shared" si="12"/>
        <v>0</v>
      </c>
      <c r="AV53" s="263"/>
      <c r="AW53" s="264"/>
      <c r="AX53" s="265">
        <f t="shared" si="6"/>
        <v>0</v>
      </c>
      <c r="AY53" s="263"/>
      <c r="AZ53" s="264"/>
      <c r="BA53" s="277">
        <f t="shared" si="7"/>
        <v>0</v>
      </c>
      <c r="BB53" s="268"/>
      <c r="BC53" s="309"/>
      <c r="BD53" s="284">
        <f t="shared" si="13"/>
        <v>0</v>
      </c>
      <c r="BE53" s="268"/>
      <c r="BF53" s="310"/>
      <c r="BG53" s="372"/>
      <c r="BH53" s="373"/>
      <c r="BI53" s="374"/>
      <c r="BJ53" s="375"/>
      <c r="BK53" s="2"/>
      <c r="BL53" s="2"/>
      <c r="BM53" s="2"/>
      <c r="BN53" s="2"/>
      <c r="BO53" s="2"/>
      <c r="BP53" s="2"/>
      <c r="BQ53" s="2"/>
      <c r="BR53" s="2"/>
      <c r="BS53" s="2"/>
      <c r="BT53" s="2"/>
      <c r="BU53" s="2"/>
      <c r="BV53" s="2"/>
      <c r="BW53" s="2"/>
      <c r="BX53" s="2"/>
      <c r="BY53" s="2"/>
      <c r="BZ53" s="2"/>
      <c r="CA53" s="2"/>
      <c r="CB53" s="2"/>
      <c r="CC53" s="2"/>
      <c r="CD53" s="2"/>
      <c r="CE53" s="2"/>
      <c r="CF53" s="2"/>
      <c r="CG53" s="2"/>
      <c r="CH53" s="2"/>
    </row>
    <row r="54" s="6" customFormat="1" ht="25.5" spans="1:86">
      <c r="A54" s="81" t="s">
        <v>145</v>
      </c>
      <c r="B54" s="82"/>
      <c r="C54" s="83" t="s">
        <v>146</v>
      </c>
      <c r="D54" s="84"/>
      <c r="E54" s="84"/>
      <c r="F54" s="84"/>
      <c r="G54" s="84"/>
      <c r="H54" s="84"/>
      <c r="I54" s="84"/>
      <c r="J54" s="84"/>
      <c r="K54" s="84"/>
      <c r="L54" s="84"/>
      <c r="M54" s="84"/>
      <c r="N54" s="84"/>
      <c r="O54" s="84"/>
      <c r="P54" s="84"/>
      <c r="Q54" s="84"/>
      <c r="R54" s="155"/>
      <c r="S54" s="157">
        <v>3</v>
      </c>
      <c r="T54" s="158"/>
      <c r="U54" s="157">
        <v>2</v>
      </c>
      <c r="V54" s="158"/>
      <c r="W54" s="159">
        <f t="shared" si="4"/>
        <v>216</v>
      </c>
      <c r="X54" s="160"/>
      <c r="Y54" s="212">
        <f t="shared" si="5"/>
        <v>134</v>
      </c>
      <c r="Z54" s="213"/>
      <c r="AA54" s="214">
        <f>2*AL30+1*AO30</f>
        <v>50</v>
      </c>
      <c r="AB54" s="215"/>
      <c r="AC54" s="215">
        <f>2*AL30+2*AO30</f>
        <v>68</v>
      </c>
      <c r="AD54" s="215"/>
      <c r="AE54" s="215">
        <f>1*AL30</f>
        <v>16</v>
      </c>
      <c r="AF54" s="215"/>
      <c r="AG54" s="215"/>
      <c r="AH54" s="266"/>
      <c r="AI54" s="262">
        <f t="shared" si="8"/>
        <v>0</v>
      </c>
      <c r="AJ54" s="268"/>
      <c r="AK54" s="269"/>
      <c r="AL54" s="267">
        <f t="shared" si="9"/>
        <v>108</v>
      </c>
      <c r="AM54" s="268">
        <f>5*AL30</f>
        <v>80</v>
      </c>
      <c r="AN54" s="269">
        <v>3</v>
      </c>
      <c r="AO54" s="277">
        <f t="shared" si="10"/>
        <v>108</v>
      </c>
      <c r="AP54" s="263">
        <f>3*AO30</f>
        <v>54</v>
      </c>
      <c r="AQ54" s="278">
        <v>3</v>
      </c>
      <c r="AR54" s="284">
        <f t="shared" si="11"/>
        <v>0</v>
      </c>
      <c r="AS54" s="263"/>
      <c r="AT54" s="279"/>
      <c r="AU54" s="284">
        <f t="shared" si="12"/>
        <v>0</v>
      </c>
      <c r="AV54" s="263"/>
      <c r="AW54" s="264"/>
      <c r="AX54" s="265">
        <f t="shared" si="6"/>
        <v>0</v>
      </c>
      <c r="AY54" s="263"/>
      <c r="AZ54" s="264"/>
      <c r="BA54" s="277">
        <f t="shared" si="7"/>
        <v>0</v>
      </c>
      <c r="BB54" s="268"/>
      <c r="BC54" s="309"/>
      <c r="BD54" s="284">
        <f t="shared" si="13"/>
        <v>0</v>
      </c>
      <c r="BE54" s="268"/>
      <c r="BF54" s="310"/>
      <c r="BG54" s="372" t="s">
        <v>147</v>
      </c>
      <c r="BH54" s="373"/>
      <c r="BI54" s="374"/>
      <c r="BJ54" s="375" t="s">
        <v>148</v>
      </c>
      <c r="BK54" s="2"/>
      <c r="BL54" s="2"/>
      <c r="BM54" s="2"/>
      <c r="BN54" s="2"/>
      <c r="BO54" s="2"/>
      <c r="BP54" s="2"/>
      <c r="BQ54" s="2"/>
      <c r="BR54" s="2"/>
      <c r="BS54" s="2"/>
      <c r="BT54" s="2"/>
      <c r="BU54" s="2"/>
      <c r="BV54" s="2"/>
      <c r="BW54" s="2"/>
      <c r="BX54" s="2"/>
      <c r="BY54" s="2"/>
      <c r="BZ54" s="2"/>
      <c r="CA54" s="2"/>
      <c r="CB54" s="2"/>
      <c r="CC54" s="2"/>
      <c r="CD54" s="2"/>
      <c r="CE54" s="2"/>
      <c r="CF54" s="2"/>
      <c r="CG54" s="2"/>
      <c r="CH54" s="2"/>
    </row>
    <row r="55" s="6" customFormat="1" ht="25.5" customHeight="1" spans="1:86">
      <c r="A55" s="93" t="s">
        <v>149</v>
      </c>
      <c r="B55" s="94"/>
      <c r="C55" s="83" t="s">
        <v>150</v>
      </c>
      <c r="D55" s="84"/>
      <c r="E55" s="84"/>
      <c r="F55" s="84"/>
      <c r="G55" s="84"/>
      <c r="H55" s="84"/>
      <c r="I55" s="84"/>
      <c r="J55" s="84"/>
      <c r="K55" s="84"/>
      <c r="L55" s="84"/>
      <c r="M55" s="84"/>
      <c r="N55" s="84"/>
      <c r="O55" s="84"/>
      <c r="P55" s="84"/>
      <c r="Q55" s="84"/>
      <c r="R55" s="155"/>
      <c r="S55" s="157">
        <v>3</v>
      </c>
      <c r="T55" s="158">
        <v>4</v>
      </c>
      <c r="U55" s="157"/>
      <c r="V55" s="158"/>
      <c r="W55" s="159">
        <f t="shared" si="4"/>
        <v>252</v>
      </c>
      <c r="X55" s="160"/>
      <c r="Y55" s="212">
        <f t="shared" si="5"/>
        <v>156</v>
      </c>
      <c r="Z55" s="213"/>
      <c r="AA55" s="214">
        <f>3*AO30+1*AR30</f>
        <v>70</v>
      </c>
      <c r="AB55" s="215"/>
      <c r="AC55" s="215">
        <f>3*AO30+2*AR30</f>
        <v>86</v>
      </c>
      <c r="AD55" s="215"/>
      <c r="AE55" s="215"/>
      <c r="AF55" s="215"/>
      <c r="AG55" s="215"/>
      <c r="AH55" s="266"/>
      <c r="AI55" s="262">
        <f t="shared" si="8"/>
        <v>0</v>
      </c>
      <c r="AJ55" s="268"/>
      <c r="AK55" s="269"/>
      <c r="AL55" s="267">
        <f t="shared" si="9"/>
        <v>0</v>
      </c>
      <c r="AM55" s="268"/>
      <c r="AN55" s="269"/>
      <c r="AO55" s="277">
        <f t="shared" si="10"/>
        <v>144</v>
      </c>
      <c r="AP55" s="263">
        <f>6*AO30</f>
        <v>108</v>
      </c>
      <c r="AQ55" s="278">
        <v>4</v>
      </c>
      <c r="AR55" s="284">
        <f t="shared" si="11"/>
        <v>108</v>
      </c>
      <c r="AS55" s="263">
        <f>3*AR30</f>
        <v>48</v>
      </c>
      <c r="AT55" s="279">
        <v>3</v>
      </c>
      <c r="AU55" s="284">
        <f t="shared" si="12"/>
        <v>0</v>
      </c>
      <c r="AV55" s="263"/>
      <c r="AW55" s="264"/>
      <c r="AX55" s="265">
        <f t="shared" si="6"/>
        <v>0</v>
      </c>
      <c r="AY55" s="263"/>
      <c r="AZ55" s="264"/>
      <c r="BA55" s="277">
        <f t="shared" si="7"/>
        <v>0</v>
      </c>
      <c r="BB55" s="268"/>
      <c r="BC55" s="309"/>
      <c r="BD55" s="284">
        <f t="shared" si="13"/>
        <v>0</v>
      </c>
      <c r="BE55" s="268"/>
      <c r="BF55" s="310"/>
      <c r="BG55" s="381" t="s">
        <v>151</v>
      </c>
      <c r="BH55" s="382"/>
      <c r="BI55" s="382"/>
      <c r="BJ55" s="383" t="s">
        <v>125</v>
      </c>
      <c r="BK55" s="2"/>
      <c r="BL55" s="2"/>
      <c r="BM55" s="2"/>
      <c r="BN55" s="2"/>
      <c r="BO55" s="2"/>
      <c r="BP55" s="2"/>
      <c r="BQ55" s="2"/>
      <c r="BR55" s="2"/>
      <c r="BS55" s="2"/>
      <c r="BT55" s="2"/>
      <c r="BU55" s="2"/>
      <c r="BV55" s="2"/>
      <c r="BW55" s="2"/>
      <c r="BX55" s="2"/>
      <c r="BY55" s="2"/>
      <c r="BZ55" s="2"/>
      <c r="CA55" s="2"/>
      <c r="CB55" s="2"/>
      <c r="CC55" s="2"/>
      <c r="CD55" s="2"/>
      <c r="CE55" s="2"/>
      <c r="CF55" s="2"/>
      <c r="CG55" s="2"/>
      <c r="CH55" s="2"/>
    </row>
    <row r="56" s="6" customFormat="1" ht="51.75" customHeight="1" spans="1:86">
      <c r="A56" s="101"/>
      <c r="B56" s="102"/>
      <c r="C56" s="83" t="s">
        <v>152</v>
      </c>
      <c r="D56" s="84"/>
      <c r="E56" s="84"/>
      <c r="F56" s="84"/>
      <c r="G56" s="84"/>
      <c r="H56" s="84"/>
      <c r="I56" s="84"/>
      <c r="J56" s="84"/>
      <c r="K56" s="84"/>
      <c r="L56" s="84"/>
      <c r="M56" s="84"/>
      <c r="N56" s="84"/>
      <c r="O56" s="84"/>
      <c r="P56" s="84"/>
      <c r="Q56" s="84"/>
      <c r="R56" s="155"/>
      <c r="S56" s="157"/>
      <c r="T56" s="158"/>
      <c r="U56" s="157"/>
      <c r="V56" s="158"/>
      <c r="W56" s="159">
        <f t="shared" si="4"/>
        <v>30</v>
      </c>
      <c r="X56" s="160"/>
      <c r="Y56" s="212">
        <f t="shared" si="5"/>
        <v>0</v>
      </c>
      <c r="Z56" s="213"/>
      <c r="AA56" s="214"/>
      <c r="AB56" s="215"/>
      <c r="AC56" s="215"/>
      <c r="AD56" s="215"/>
      <c r="AE56" s="215"/>
      <c r="AF56" s="215"/>
      <c r="AG56" s="215"/>
      <c r="AH56" s="266"/>
      <c r="AI56" s="262">
        <f t="shared" si="8"/>
        <v>0</v>
      </c>
      <c r="AJ56" s="268"/>
      <c r="AK56" s="269"/>
      <c r="AL56" s="267">
        <f t="shared" si="9"/>
        <v>0</v>
      </c>
      <c r="AM56" s="268"/>
      <c r="AN56" s="269"/>
      <c r="AO56" s="277">
        <f t="shared" si="10"/>
        <v>0</v>
      </c>
      <c r="AP56" s="263"/>
      <c r="AQ56" s="278"/>
      <c r="AR56" s="284">
        <f>AT56*30</f>
        <v>30</v>
      </c>
      <c r="AS56" s="263"/>
      <c r="AT56" s="279">
        <v>1</v>
      </c>
      <c r="AU56" s="284">
        <f t="shared" si="12"/>
        <v>0</v>
      </c>
      <c r="AV56" s="263"/>
      <c r="AW56" s="264"/>
      <c r="AX56" s="265">
        <f t="shared" si="6"/>
        <v>0</v>
      </c>
      <c r="AY56" s="263"/>
      <c r="AZ56" s="264"/>
      <c r="BA56" s="277">
        <f t="shared" si="7"/>
        <v>0</v>
      </c>
      <c r="BB56" s="268"/>
      <c r="BC56" s="309"/>
      <c r="BD56" s="284">
        <f t="shared" si="13"/>
        <v>0</v>
      </c>
      <c r="BE56" s="268"/>
      <c r="BF56" s="310"/>
      <c r="BG56" s="387"/>
      <c r="BH56" s="388"/>
      <c r="BI56" s="388"/>
      <c r="BJ56" s="371"/>
      <c r="BK56" s="2"/>
      <c r="BL56" s="2"/>
      <c r="BM56" s="2"/>
      <c r="BN56" s="2"/>
      <c r="BO56" s="2"/>
      <c r="BP56" s="2"/>
      <c r="BQ56" s="2"/>
      <c r="BR56" s="2"/>
      <c r="BS56" s="2"/>
      <c r="BT56" s="2"/>
      <c r="BU56" s="2"/>
      <c r="BV56" s="2"/>
      <c r="BW56" s="2"/>
      <c r="BX56" s="2"/>
      <c r="BY56" s="2"/>
      <c r="BZ56" s="2"/>
      <c r="CA56" s="2"/>
      <c r="CB56" s="2"/>
      <c r="CC56" s="2"/>
      <c r="CD56" s="2"/>
      <c r="CE56" s="2"/>
      <c r="CF56" s="2"/>
      <c r="CG56" s="2"/>
      <c r="CH56" s="2"/>
    </row>
    <row r="57" s="6" customFormat="1" ht="50.25" customHeight="1" spans="1:86">
      <c r="A57" s="85" t="s">
        <v>153</v>
      </c>
      <c r="B57" s="86"/>
      <c r="C57" s="87" t="s">
        <v>154</v>
      </c>
      <c r="D57" s="88"/>
      <c r="E57" s="88"/>
      <c r="F57" s="88"/>
      <c r="G57" s="88"/>
      <c r="H57" s="88"/>
      <c r="I57" s="88"/>
      <c r="J57" s="88"/>
      <c r="K57" s="88"/>
      <c r="L57" s="88"/>
      <c r="M57" s="88"/>
      <c r="N57" s="88"/>
      <c r="O57" s="88"/>
      <c r="P57" s="88"/>
      <c r="Q57" s="88"/>
      <c r="R57" s="161"/>
      <c r="S57" s="157"/>
      <c r="T57" s="158"/>
      <c r="U57" s="157"/>
      <c r="V57" s="158"/>
      <c r="W57" s="159">
        <f t="shared" si="4"/>
        <v>0</v>
      </c>
      <c r="X57" s="160"/>
      <c r="Y57" s="212">
        <f t="shared" si="5"/>
        <v>0</v>
      </c>
      <c r="Z57" s="213"/>
      <c r="AA57" s="214"/>
      <c r="AB57" s="215"/>
      <c r="AC57" s="215"/>
      <c r="AD57" s="215"/>
      <c r="AE57" s="215"/>
      <c r="AF57" s="215"/>
      <c r="AG57" s="215"/>
      <c r="AH57" s="266"/>
      <c r="AI57" s="262">
        <f t="shared" si="8"/>
        <v>0</v>
      </c>
      <c r="AJ57" s="268"/>
      <c r="AK57" s="269"/>
      <c r="AL57" s="267">
        <f t="shared" si="9"/>
        <v>0</v>
      </c>
      <c r="AM57" s="268"/>
      <c r="AN57" s="269"/>
      <c r="AO57" s="277">
        <f t="shared" si="10"/>
        <v>0</v>
      </c>
      <c r="AP57" s="263"/>
      <c r="AQ57" s="278"/>
      <c r="AR57" s="284">
        <f t="shared" si="11"/>
        <v>0</v>
      </c>
      <c r="AS57" s="263"/>
      <c r="AT57" s="279"/>
      <c r="AU57" s="284">
        <f t="shared" si="12"/>
        <v>0</v>
      </c>
      <c r="AV57" s="263"/>
      <c r="AW57" s="264"/>
      <c r="AX57" s="265">
        <f t="shared" si="6"/>
        <v>0</v>
      </c>
      <c r="AY57" s="263"/>
      <c r="AZ57" s="264"/>
      <c r="BA57" s="277">
        <f t="shared" si="7"/>
        <v>0</v>
      </c>
      <c r="BB57" s="268"/>
      <c r="BC57" s="309"/>
      <c r="BD57" s="284">
        <f t="shared" si="13"/>
        <v>0</v>
      </c>
      <c r="BE57" s="268"/>
      <c r="BF57" s="310"/>
      <c r="BG57" s="372"/>
      <c r="BH57" s="373"/>
      <c r="BI57" s="374"/>
      <c r="BJ57" s="375"/>
      <c r="BK57" s="2"/>
      <c r="BL57" s="2"/>
      <c r="BM57" s="2"/>
      <c r="BN57" s="2"/>
      <c r="BO57" s="2"/>
      <c r="BP57" s="2"/>
      <c r="BQ57" s="2"/>
      <c r="BR57" s="2"/>
      <c r="BS57" s="2"/>
      <c r="BT57" s="2"/>
      <c r="BU57" s="2"/>
      <c r="BV57" s="2"/>
      <c r="BW57" s="2"/>
      <c r="BX57" s="2"/>
      <c r="BY57" s="2"/>
      <c r="BZ57" s="2"/>
      <c r="CA57" s="2"/>
      <c r="CB57" s="2"/>
      <c r="CC57" s="2"/>
      <c r="CD57" s="2"/>
      <c r="CE57" s="2"/>
      <c r="CF57" s="2"/>
      <c r="CG57" s="2"/>
      <c r="CH57" s="2"/>
    </row>
    <row r="58" s="6" customFormat="1" ht="25.5" spans="1:86">
      <c r="A58" s="81" t="s">
        <v>155</v>
      </c>
      <c r="B58" s="82"/>
      <c r="C58" s="83" t="s">
        <v>156</v>
      </c>
      <c r="D58" s="84"/>
      <c r="E58" s="84"/>
      <c r="F58" s="84"/>
      <c r="G58" s="84"/>
      <c r="H58" s="84"/>
      <c r="I58" s="84"/>
      <c r="J58" s="84"/>
      <c r="K58" s="84"/>
      <c r="L58" s="84"/>
      <c r="M58" s="84"/>
      <c r="N58" s="84"/>
      <c r="O58" s="84"/>
      <c r="P58" s="84"/>
      <c r="Q58" s="84"/>
      <c r="R58" s="155"/>
      <c r="S58" s="157">
        <v>4</v>
      </c>
      <c r="T58" s="158">
        <v>5</v>
      </c>
      <c r="U58" s="157"/>
      <c r="V58" s="158"/>
      <c r="W58" s="159">
        <f t="shared" si="4"/>
        <v>216</v>
      </c>
      <c r="X58" s="160"/>
      <c r="Y58" s="212">
        <f t="shared" si="5"/>
        <v>152</v>
      </c>
      <c r="Z58" s="213"/>
      <c r="AA58" s="214">
        <f>4*AR30+3*AU30</f>
        <v>118</v>
      </c>
      <c r="AB58" s="215"/>
      <c r="AC58" s="215">
        <f>1*AU30</f>
        <v>18</v>
      </c>
      <c r="AD58" s="215"/>
      <c r="AE58" s="215">
        <f>1*AR30</f>
        <v>16</v>
      </c>
      <c r="AF58" s="215"/>
      <c r="AG58" s="215"/>
      <c r="AH58" s="266"/>
      <c r="AI58" s="262">
        <f t="shared" si="8"/>
        <v>0</v>
      </c>
      <c r="AJ58" s="268"/>
      <c r="AK58" s="269"/>
      <c r="AL58" s="267">
        <f t="shared" si="9"/>
        <v>0</v>
      </c>
      <c r="AM58" s="268"/>
      <c r="AN58" s="269"/>
      <c r="AO58" s="277">
        <f t="shared" si="10"/>
        <v>0</v>
      </c>
      <c r="AP58" s="263"/>
      <c r="AQ58" s="278"/>
      <c r="AR58" s="284">
        <f t="shared" si="11"/>
        <v>108</v>
      </c>
      <c r="AS58" s="263">
        <f>4*AR30+1*AR30</f>
        <v>80</v>
      </c>
      <c r="AT58" s="279">
        <v>3</v>
      </c>
      <c r="AU58" s="284">
        <f t="shared" si="12"/>
        <v>108</v>
      </c>
      <c r="AV58" s="263">
        <f>(3+1)*AU30</f>
        <v>72</v>
      </c>
      <c r="AW58" s="264">
        <v>3</v>
      </c>
      <c r="AX58" s="265">
        <f t="shared" si="6"/>
        <v>0</v>
      </c>
      <c r="AY58" s="263"/>
      <c r="AZ58" s="264"/>
      <c r="BA58" s="277">
        <f t="shared" si="7"/>
        <v>0</v>
      </c>
      <c r="BB58" s="268"/>
      <c r="BC58" s="309"/>
      <c r="BD58" s="284">
        <f t="shared" si="13"/>
        <v>0</v>
      </c>
      <c r="BE58" s="268"/>
      <c r="BF58" s="310"/>
      <c r="BG58" s="372" t="s">
        <v>157</v>
      </c>
      <c r="BH58" s="373"/>
      <c r="BI58" s="374"/>
      <c r="BJ58" s="375" t="s">
        <v>125</v>
      </c>
      <c r="BK58" s="2"/>
      <c r="BL58" s="2"/>
      <c r="BM58" s="2"/>
      <c r="BN58" s="2"/>
      <c r="BO58" s="2"/>
      <c r="BP58" s="2"/>
      <c r="BQ58" s="2"/>
      <c r="BR58" s="2"/>
      <c r="BS58" s="2"/>
      <c r="BT58" s="2"/>
      <c r="BU58" s="2"/>
      <c r="BV58" s="2"/>
      <c r="BW58" s="2"/>
      <c r="BX58" s="2"/>
      <c r="BY58" s="2"/>
      <c r="BZ58" s="2"/>
      <c r="CA58" s="2"/>
      <c r="CB58" s="2"/>
      <c r="CC58" s="2"/>
      <c r="CD58" s="2"/>
      <c r="CE58" s="2"/>
      <c r="CF58" s="2"/>
      <c r="CG58" s="2"/>
      <c r="CH58" s="2"/>
    </row>
    <row r="59" s="6" customFormat="1" ht="25.5" customHeight="1" spans="1:86">
      <c r="A59" s="93" t="s">
        <v>158</v>
      </c>
      <c r="B59" s="94"/>
      <c r="C59" s="83" t="s">
        <v>159</v>
      </c>
      <c r="D59" s="84"/>
      <c r="E59" s="84"/>
      <c r="F59" s="84"/>
      <c r="G59" s="84"/>
      <c r="H59" s="84"/>
      <c r="I59" s="84"/>
      <c r="J59" s="84"/>
      <c r="K59" s="84"/>
      <c r="L59" s="84"/>
      <c r="M59" s="84"/>
      <c r="N59" s="84"/>
      <c r="O59" s="84"/>
      <c r="P59" s="84"/>
      <c r="Q59" s="84"/>
      <c r="R59" s="155"/>
      <c r="S59" s="157">
        <v>6</v>
      </c>
      <c r="T59" s="158">
        <v>7</v>
      </c>
      <c r="U59" s="157"/>
      <c r="V59" s="158"/>
      <c r="W59" s="159">
        <f t="shared" si="4"/>
        <v>310</v>
      </c>
      <c r="X59" s="160"/>
      <c r="Y59" s="212">
        <f t="shared" si="5"/>
        <v>188</v>
      </c>
      <c r="Z59" s="213"/>
      <c r="AA59" s="214">
        <f>2*AX30+2*BA30</f>
        <v>68</v>
      </c>
      <c r="AB59" s="215"/>
      <c r="AC59" s="215">
        <f>2*AX30+3*BA30</f>
        <v>86</v>
      </c>
      <c r="AD59" s="215"/>
      <c r="AE59" s="215">
        <f>1*AX30+1*BA30</f>
        <v>34</v>
      </c>
      <c r="AF59" s="215"/>
      <c r="AG59" s="215"/>
      <c r="AH59" s="266"/>
      <c r="AI59" s="262">
        <f t="shared" si="8"/>
        <v>0</v>
      </c>
      <c r="AJ59" s="268"/>
      <c r="AK59" s="269"/>
      <c r="AL59" s="267">
        <f t="shared" si="9"/>
        <v>0</v>
      </c>
      <c r="AM59" s="268"/>
      <c r="AN59" s="269"/>
      <c r="AO59" s="277">
        <f t="shared" si="10"/>
        <v>0</v>
      </c>
      <c r="AP59" s="263"/>
      <c r="AQ59" s="278"/>
      <c r="AR59" s="284">
        <f t="shared" si="11"/>
        <v>0</v>
      </c>
      <c r="AS59" s="263"/>
      <c r="AT59" s="279"/>
      <c r="AU59" s="284">
        <f t="shared" si="12"/>
        <v>0</v>
      </c>
      <c r="AV59" s="263"/>
      <c r="AW59" s="264"/>
      <c r="AX59" s="265">
        <f t="shared" si="6"/>
        <v>108</v>
      </c>
      <c r="AY59" s="263">
        <f>(2+2+1)*AX30</f>
        <v>80</v>
      </c>
      <c r="AZ59" s="264">
        <v>3</v>
      </c>
      <c r="BA59" s="277">
        <f>ROUND((BC59-0.4)*36,0)</f>
        <v>202</v>
      </c>
      <c r="BB59" s="268">
        <v>108</v>
      </c>
      <c r="BC59" s="309">
        <v>6</v>
      </c>
      <c r="BD59" s="284">
        <f t="shared" si="13"/>
        <v>0</v>
      </c>
      <c r="BE59" s="268"/>
      <c r="BF59" s="310"/>
      <c r="BG59" s="381" t="s">
        <v>160</v>
      </c>
      <c r="BH59" s="382"/>
      <c r="BI59" s="382"/>
      <c r="BJ59" s="383" t="s">
        <v>125</v>
      </c>
      <c r="BK59" s="2"/>
      <c r="BL59" s="2"/>
      <c r="BM59" s="2"/>
      <c r="BN59" s="2"/>
      <c r="BO59" s="2"/>
      <c r="BP59" s="2"/>
      <c r="BQ59" s="2"/>
      <c r="BR59" s="2"/>
      <c r="BS59" s="2"/>
      <c r="BT59" s="2"/>
      <c r="BU59" s="2"/>
      <c r="BV59" s="2"/>
      <c r="BW59" s="2"/>
      <c r="BX59" s="2"/>
      <c r="BY59" s="2"/>
      <c r="BZ59" s="2"/>
      <c r="CA59" s="2"/>
      <c r="CB59" s="2"/>
      <c r="CC59" s="2"/>
      <c r="CD59" s="2"/>
      <c r="CE59" s="2"/>
      <c r="CF59" s="2"/>
      <c r="CG59" s="2"/>
      <c r="CH59" s="2"/>
    </row>
    <row r="60" s="6" customFormat="1" ht="50.25" customHeight="1" spans="1:86">
      <c r="A60" s="97"/>
      <c r="B60" s="98"/>
      <c r="C60" s="83" t="s">
        <v>161</v>
      </c>
      <c r="D60" s="84"/>
      <c r="E60" s="84"/>
      <c r="F60" s="84"/>
      <c r="G60" s="84"/>
      <c r="H60" s="84"/>
      <c r="I60" s="84"/>
      <c r="J60" s="84"/>
      <c r="K60" s="84"/>
      <c r="L60" s="84"/>
      <c r="M60" s="84"/>
      <c r="N60" s="84"/>
      <c r="O60" s="84"/>
      <c r="P60" s="84"/>
      <c r="Q60" s="84"/>
      <c r="R60" s="155"/>
      <c r="S60" s="157"/>
      <c r="T60" s="158"/>
      <c r="U60" s="157"/>
      <c r="V60" s="158"/>
      <c r="W60" s="159">
        <f t="shared" si="4"/>
        <v>30</v>
      </c>
      <c r="X60" s="160"/>
      <c r="Y60" s="212">
        <f t="shared" si="5"/>
        <v>0</v>
      </c>
      <c r="Z60" s="213"/>
      <c r="AA60" s="214"/>
      <c r="AB60" s="215"/>
      <c r="AC60" s="215"/>
      <c r="AD60" s="215"/>
      <c r="AE60" s="215"/>
      <c r="AF60" s="215"/>
      <c r="AG60" s="215"/>
      <c r="AH60" s="266"/>
      <c r="AI60" s="262">
        <f t="shared" si="8"/>
        <v>0</v>
      </c>
      <c r="AJ60" s="268"/>
      <c r="AK60" s="269"/>
      <c r="AL60" s="267">
        <f t="shared" si="9"/>
        <v>0</v>
      </c>
      <c r="AM60" s="268"/>
      <c r="AN60" s="269"/>
      <c r="AO60" s="277">
        <f t="shared" si="10"/>
        <v>0</v>
      </c>
      <c r="AP60" s="263"/>
      <c r="AQ60" s="278"/>
      <c r="AR60" s="284">
        <f t="shared" si="11"/>
        <v>0</v>
      </c>
      <c r="AS60" s="263"/>
      <c r="AT60" s="279"/>
      <c r="AU60" s="284">
        <f t="shared" si="12"/>
        <v>0</v>
      </c>
      <c r="AV60" s="263"/>
      <c r="AW60" s="264"/>
      <c r="AX60" s="265">
        <v>30</v>
      </c>
      <c r="AY60" s="263"/>
      <c r="AZ60" s="264">
        <v>1</v>
      </c>
      <c r="BA60" s="277">
        <f t="shared" si="7"/>
        <v>0</v>
      </c>
      <c r="BB60" s="268"/>
      <c r="BC60" s="309"/>
      <c r="BD60" s="284">
        <f t="shared" si="13"/>
        <v>0</v>
      </c>
      <c r="BE60" s="268"/>
      <c r="BF60" s="310"/>
      <c r="BG60" s="384"/>
      <c r="BH60" s="385"/>
      <c r="BI60" s="385"/>
      <c r="BJ60" s="390"/>
      <c r="BK60" s="2"/>
      <c r="BL60" s="2"/>
      <c r="BM60" s="2"/>
      <c r="BN60" s="2"/>
      <c r="BO60" s="2"/>
      <c r="BP60" s="2"/>
      <c r="BQ60" s="2"/>
      <c r="BR60" s="2"/>
      <c r="BS60" s="2"/>
      <c r="BT60" s="2"/>
      <c r="BU60" s="2"/>
      <c r="BV60" s="2"/>
      <c r="BW60" s="2"/>
      <c r="BX60" s="2"/>
      <c r="BY60" s="2"/>
      <c r="BZ60" s="2"/>
      <c r="CA60" s="2"/>
      <c r="CB60" s="2"/>
      <c r="CC60" s="2"/>
      <c r="CD60" s="2"/>
      <c r="CE60" s="2"/>
      <c r="CF60" s="2"/>
      <c r="CG60" s="2"/>
      <c r="CH60" s="2"/>
    </row>
    <row r="61" s="6" customFormat="1" ht="51.75" customHeight="1" spans="1:86">
      <c r="A61" s="101"/>
      <c r="B61" s="102"/>
      <c r="C61" s="83" t="s">
        <v>162</v>
      </c>
      <c r="D61" s="84"/>
      <c r="E61" s="84"/>
      <c r="F61" s="84"/>
      <c r="G61" s="84"/>
      <c r="H61" s="84"/>
      <c r="I61" s="84"/>
      <c r="J61" s="84"/>
      <c r="K61" s="84"/>
      <c r="L61" s="84"/>
      <c r="M61" s="84"/>
      <c r="N61" s="84"/>
      <c r="O61" s="84"/>
      <c r="P61" s="84"/>
      <c r="Q61" s="84"/>
      <c r="R61" s="155"/>
      <c r="S61" s="157"/>
      <c r="T61" s="158"/>
      <c r="U61" s="157"/>
      <c r="V61" s="158"/>
      <c r="W61" s="159">
        <f t="shared" si="4"/>
        <v>40</v>
      </c>
      <c r="X61" s="160"/>
      <c r="Y61" s="212">
        <f t="shared" si="5"/>
        <v>0</v>
      </c>
      <c r="Z61" s="213"/>
      <c r="AA61" s="214"/>
      <c r="AB61" s="215"/>
      <c r="AC61" s="215"/>
      <c r="AD61" s="215"/>
      <c r="AE61" s="215"/>
      <c r="AF61" s="215"/>
      <c r="AG61" s="215"/>
      <c r="AH61" s="266"/>
      <c r="AI61" s="262">
        <f t="shared" si="8"/>
        <v>0</v>
      </c>
      <c r="AJ61" s="268"/>
      <c r="AK61" s="269"/>
      <c r="AL61" s="267">
        <f t="shared" si="9"/>
        <v>0</v>
      </c>
      <c r="AM61" s="268"/>
      <c r="AN61" s="269"/>
      <c r="AO61" s="277">
        <f t="shared" si="10"/>
        <v>0</v>
      </c>
      <c r="AP61" s="263"/>
      <c r="AQ61" s="278"/>
      <c r="AR61" s="284">
        <f t="shared" si="11"/>
        <v>0</v>
      </c>
      <c r="AS61" s="263"/>
      <c r="AT61" s="279"/>
      <c r="AU61" s="284">
        <f t="shared" si="12"/>
        <v>0</v>
      </c>
      <c r="AV61" s="263"/>
      <c r="AW61" s="264"/>
      <c r="AX61" s="265">
        <f t="shared" si="6"/>
        <v>0</v>
      </c>
      <c r="AY61" s="263"/>
      <c r="AZ61" s="264"/>
      <c r="BA61" s="277">
        <v>40</v>
      </c>
      <c r="BB61" s="268"/>
      <c r="BC61" s="309">
        <v>1</v>
      </c>
      <c r="BD61" s="284">
        <f t="shared" si="13"/>
        <v>0</v>
      </c>
      <c r="BE61" s="268"/>
      <c r="BF61" s="310"/>
      <c r="BG61" s="387"/>
      <c r="BH61" s="388"/>
      <c r="BI61" s="388"/>
      <c r="BJ61" s="371"/>
      <c r="BK61" s="2"/>
      <c r="BL61" s="2"/>
      <c r="BM61" s="2"/>
      <c r="BN61" s="2"/>
      <c r="BO61" s="2"/>
      <c r="BP61" s="2"/>
      <c r="BQ61" s="2"/>
      <c r="BR61" s="2"/>
      <c r="BS61" s="2"/>
      <c r="BT61" s="2"/>
      <c r="BU61" s="2"/>
      <c r="BV61" s="2"/>
      <c r="BW61" s="2"/>
      <c r="BX61" s="2"/>
      <c r="BY61" s="2"/>
      <c r="BZ61" s="2"/>
      <c r="CA61" s="2"/>
      <c r="CB61" s="2"/>
      <c r="CC61" s="2"/>
      <c r="CD61" s="2"/>
      <c r="CE61" s="2"/>
      <c r="CF61" s="2"/>
      <c r="CG61" s="2"/>
      <c r="CH61" s="2"/>
    </row>
    <row r="62" s="6" customFormat="1" ht="26.25" spans="1:86">
      <c r="A62" s="89" t="s">
        <v>163</v>
      </c>
      <c r="B62" s="90"/>
      <c r="C62" s="87" t="s">
        <v>164</v>
      </c>
      <c r="D62" s="88"/>
      <c r="E62" s="88"/>
      <c r="F62" s="88"/>
      <c r="G62" s="88"/>
      <c r="H62" s="88"/>
      <c r="I62" s="88"/>
      <c r="J62" s="88"/>
      <c r="K62" s="88"/>
      <c r="L62" s="88"/>
      <c r="M62" s="88"/>
      <c r="N62" s="88"/>
      <c r="O62" s="88"/>
      <c r="P62" s="88"/>
      <c r="Q62" s="88"/>
      <c r="R62" s="161"/>
      <c r="S62" s="157"/>
      <c r="T62" s="158"/>
      <c r="U62" s="181">
        <v>6</v>
      </c>
      <c r="V62" s="181"/>
      <c r="W62" s="159">
        <f t="shared" ref="W62" si="14">AI62+AL62+AO62+AR62+AU62+AX62+BA62+BD62</f>
        <v>108</v>
      </c>
      <c r="X62" s="160"/>
      <c r="Y62" s="212">
        <f t="shared" ref="Y62" si="15">SUM(AA62:AH62)</f>
        <v>48</v>
      </c>
      <c r="Z62" s="213"/>
      <c r="AA62" s="181">
        <v>32</v>
      </c>
      <c r="AB62" s="194"/>
      <c r="AC62" s="181">
        <v>16</v>
      </c>
      <c r="AD62" s="194"/>
      <c r="AE62" s="66"/>
      <c r="AF62" s="194"/>
      <c r="AG62" s="66"/>
      <c r="AH62" s="158"/>
      <c r="AI62" s="280"/>
      <c r="AJ62" s="268"/>
      <c r="AK62" s="269"/>
      <c r="AL62" s="281"/>
      <c r="AM62" s="268"/>
      <c r="AN62" s="269"/>
      <c r="AO62" s="243"/>
      <c r="AP62" s="268"/>
      <c r="AQ62" s="309"/>
      <c r="AR62" s="280"/>
      <c r="AS62" s="268"/>
      <c r="AT62" s="310"/>
      <c r="AU62" s="280"/>
      <c r="AV62" s="268"/>
      <c r="AW62" s="269"/>
      <c r="AX62" s="265">
        <f t="shared" si="6"/>
        <v>108</v>
      </c>
      <c r="AY62" s="268">
        <f>Y62</f>
        <v>48</v>
      </c>
      <c r="AZ62" s="269">
        <v>3</v>
      </c>
      <c r="BA62" s="243"/>
      <c r="BB62" s="268"/>
      <c r="BC62" s="309"/>
      <c r="BD62" s="280"/>
      <c r="BE62" s="268"/>
      <c r="BF62" s="310"/>
      <c r="BG62" s="378" t="s">
        <v>165</v>
      </c>
      <c r="BH62" s="379"/>
      <c r="BI62" s="379"/>
      <c r="BJ62" s="383" t="s">
        <v>166</v>
      </c>
      <c r="BK62" s="2"/>
      <c r="BL62" s="2"/>
      <c r="BM62" s="2"/>
      <c r="BN62" s="2"/>
      <c r="BO62" s="2"/>
      <c r="BP62" s="2"/>
      <c r="BQ62" s="2"/>
      <c r="BR62" s="2"/>
      <c r="BS62" s="2"/>
      <c r="BT62" s="2"/>
      <c r="BU62" s="2"/>
      <c r="BV62" s="2"/>
      <c r="BW62" s="2"/>
      <c r="BX62" s="2"/>
      <c r="BY62" s="2"/>
      <c r="BZ62" s="2"/>
      <c r="CA62" s="2"/>
      <c r="CB62" s="2"/>
      <c r="CC62" s="2"/>
      <c r="CD62" s="2"/>
      <c r="CE62" s="2"/>
      <c r="CF62" s="2"/>
      <c r="CG62" s="2"/>
      <c r="CH62" s="2"/>
    </row>
    <row r="63" s="11" customFormat="1" ht="27" customHeight="1" spans="1:86">
      <c r="A63" s="73" t="s">
        <v>167</v>
      </c>
      <c r="B63" s="74"/>
      <c r="C63" s="75" t="s">
        <v>168</v>
      </c>
      <c r="D63" s="76"/>
      <c r="E63" s="76"/>
      <c r="F63" s="76"/>
      <c r="G63" s="76"/>
      <c r="H63" s="76"/>
      <c r="I63" s="76"/>
      <c r="J63" s="76"/>
      <c r="K63" s="76"/>
      <c r="L63" s="76"/>
      <c r="M63" s="76"/>
      <c r="N63" s="76"/>
      <c r="O63" s="76"/>
      <c r="P63" s="76"/>
      <c r="Q63" s="76"/>
      <c r="R63" s="145"/>
      <c r="S63" s="146"/>
      <c r="T63" s="147"/>
      <c r="U63" s="146"/>
      <c r="V63" s="147"/>
      <c r="W63" s="148">
        <f>SUM(W64:X106)</f>
        <v>3038</v>
      </c>
      <c r="X63" s="149"/>
      <c r="Y63" s="227">
        <f t="shared" ref="Y63" si="16">SUM(Y64:Z106)</f>
        <v>1672</v>
      </c>
      <c r="Z63" s="205"/>
      <c r="AA63" s="228">
        <f t="shared" ref="AA63" si="17">SUM(AA64:AB106)</f>
        <v>800</v>
      </c>
      <c r="AB63" s="149"/>
      <c r="AC63" s="229">
        <f t="shared" ref="AC63" si="18">SUM(AC64:AD106)</f>
        <v>624</v>
      </c>
      <c r="AD63" s="207"/>
      <c r="AE63" s="229">
        <f t="shared" ref="AE63" si="19">SUM(AE64:AF106)</f>
        <v>212</v>
      </c>
      <c r="AF63" s="207"/>
      <c r="AG63" s="228">
        <f t="shared" ref="AG63" si="20">SUM(AG64:AH106)</f>
        <v>36</v>
      </c>
      <c r="AH63" s="149"/>
      <c r="AI63" s="282">
        <f>SUM(AI64:AI106)</f>
        <v>126</v>
      </c>
      <c r="AJ63" s="259">
        <f t="shared" ref="AJ63:BF63" si="21">SUM(AJ64:AJ106)</f>
        <v>64</v>
      </c>
      <c r="AK63" s="259">
        <f t="shared" si="21"/>
        <v>3</v>
      </c>
      <c r="AL63" s="260">
        <f t="shared" si="21"/>
        <v>16</v>
      </c>
      <c r="AM63" s="258">
        <f t="shared" si="21"/>
        <v>0</v>
      </c>
      <c r="AN63" s="257">
        <f t="shared" si="21"/>
        <v>0</v>
      </c>
      <c r="AO63" s="311">
        <f t="shared" si="21"/>
        <v>90</v>
      </c>
      <c r="AP63" s="258">
        <f t="shared" si="21"/>
        <v>36</v>
      </c>
      <c r="AQ63" s="312">
        <f t="shared" si="21"/>
        <v>2</v>
      </c>
      <c r="AR63" s="313">
        <f t="shared" si="21"/>
        <v>550</v>
      </c>
      <c r="AS63" s="258">
        <f t="shared" si="21"/>
        <v>244</v>
      </c>
      <c r="AT63" s="257">
        <f t="shared" si="21"/>
        <v>15</v>
      </c>
      <c r="AU63" s="311">
        <f t="shared" si="21"/>
        <v>798</v>
      </c>
      <c r="AV63" s="258">
        <f t="shared" si="21"/>
        <v>486</v>
      </c>
      <c r="AW63" s="313">
        <f t="shared" si="21"/>
        <v>22</v>
      </c>
      <c r="AX63" s="346">
        <f t="shared" si="21"/>
        <v>704</v>
      </c>
      <c r="AY63" s="258">
        <f t="shared" si="21"/>
        <v>376</v>
      </c>
      <c r="AZ63" s="257">
        <f t="shared" si="21"/>
        <v>19</v>
      </c>
      <c r="BA63" s="311">
        <f t="shared" si="21"/>
        <v>874</v>
      </c>
      <c r="BB63" s="258">
        <f t="shared" si="21"/>
        <v>468</v>
      </c>
      <c r="BC63" s="312">
        <f t="shared" si="21"/>
        <v>26</v>
      </c>
      <c r="BD63" s="313">
        <f t="shared" si="21"/>
        <v>0</v>
      </c>
      <c r="BE63" s="258">
        <f t="shared" si="21"/>
        <v>0</v>
      </c>
      <c r="BF63" s="303">
        <f t="shared" si="21"/>
        <v>0</v>
      </c>
      <c r="BG63" s="364"/>
      <c r="BH63" s="365"/>
      <c r="BI63" s="366"/>
      <c r="BJ63" s="367"/>
      <c r="BK63" s="2"/>
      <c r="BL63" s="2"/>
      <c r="BM63" s="2"/>
      <c r="BN63" s="2"/>
      <c r="BO63" s="2"/>
      <c r="BP63" s="2"/>
      <c r="BQ63" s="2"/>
      <c r="BR63" s="2"/>
      <c r="BS63" s="2"/>
      <c r="BT63" s="2"/>
      <c r="BU63" s="2"/>
      <c r="BV63" s="2"/>
      <c r="BW63" s="2"/>
      <c r="BX63" s="2"/>
      <c r="BY63" s="2"/>
      <c r="BZ63" s="2"/>
      <c r="CA63" s="2"/>
      <c r="CB63" s="2"/>
      <c r="CC63" s="2"/>
      <c r="CD63" s="2"/>
      <c r="CE63" s="2"/>
      <c r="CF63" s="2"/>
      <c r="CG63" s="2"/>
      <c r="CH63" s="2"/>
    </row>
    <row r="64" s="6" customFormat="1" ht="26.25" spans="1:86">
      <c r="A64" s="77" t="s">
        <v>169</v>
      </c>
      <c r="B64" s="78"/>
      <c r="C64" s="79" t="s">
        <v>170</v>
      </c>
      <c r="D64" s="80"/>
      <c r="E64" s="80"/>
      <c r="F64" s="80"/>
      <c r="G64" s="80"/>
      <c r="H64" s="80"/>
      <c r="I64" s="80"/>
      <c r="J64" s="80"/>
      <c r="K64" s="80"/>
      <c r="L64" s="80"/>
      <c r="M64" s="80"/>
      <c r="N64" s="80"/>
      <c r="O64" s="80"/>
      <c r="P64" s="80"/>
      <c r="Q64" s="80"/>
      <c r="R64" s="150"/>
      <c r="S64" s="182"/>
      <c r="T64" s="183"/>
      <c r="U64" s="182"/>
      <c r="V64" s="183"/>
      <c r="W64" s="184"/>
      <c r="X64" s="185"/>
      <c r="Y64" s="230"/>
      <c r="Z64" s="231"/>
      <c r="AA64" s="232"/>
      <c r="AB64" s="233"/>
      <c r="AC64" s="233"/>
      <c r="AD64" s="233"/>
      <c r="AE64" s="233"/>
      <c r="AF64" s="233"/>
      <c r="AG64" s="233"/>
      <c r="AH64" s="283"/>
      <c r="AI64" s="284">
        <f>AK64*36</f>
        <v>0</v>
      </c>
      <c r="AJ64" s="285"/>
      <c r="AK64" s="286"/>
      <c r="AL64" s="265">
        <f>AN64*36</f>
        <v>0</v>
      </c>
      <c r="AM64" s="285"/>
      <c r="AN64" s="286"/>
      <c r="AO64" s="277">
        <f t="shared" ref="AO64:AO113" si="22">AQ64*36</f>
        <v>0</v>
      </c>
      <c r="AP64" s="263"/>
      <c r="AQ64" s="278"/>
      <c r="AR64" s="284">
        <f t="shared" ref="AR64:AR113" si="23">AT64*36</f>
        <v>0</v>
      </c>
      <c r="AS64" s="263"/>
      <c r="AT64" s="279"/>
      <c r="AU64" s="284">
        <f t="shared" ref="AU64:AU113" si="24">AW64*36</f>
        <v>0</v>
      </c>
      <c r="AV64" s="263"/>
      <c r="AW64" s="264"/>
      <c r="AX64" s="265">
        <f t="shared" ref="AX64:AX113" si="25">AZ64*36</f>
        <v>0</v>
      </c>
      <c r="AY64" s="263"/>
      <c r="AZ64" s="264"/>
      <c r="BA64" s="277">
        <f t="shared" ref="BA64:BA111" si="26">BC64*36</f>
        <v>0</v>
      </c>
      <c r="BB64" s="263"/>
      <c r="BC64" s="278"/>
      <c r="BD64" s="284">
        <f t="shared" ref="BD64:BD113" si="27">BF64*36</f>
        <v>0</v>
      </c>
      <c r="BE64" s="285"/>
      <c r="BF64" s="391"/>
      <c r="BG64" s="368"/>
      <c r="BH64" s="369"/>
      <c r="BI64" s="370"/>
      <c r="BJ64" s="371"/>
      <c r="BK64" s="2"/>
      <c r="BL64" s="2"/>
      <c r="BM64" s="2"/>
      <c r="BN64" s="2"/>
      <c r="BO64" s="2"/>
      <c r="BP64" s="2"/>
      <c r="BQ64" s="2"/>
      <c r="BR64" s="2"/>
      <c r="BS64" s="2"/>
      <c r="BT64" s="2"/>
      <c r="BU64" s="2"/>
      <c r="BV64" s="2"/>
      <c r="BW64" s="2"/>
      <c r="BX64" s="2"/>
      <c r="BY64" s="2"/>
      <c r="BZ64" s="2"/>
      <c r="CA64" s="2"/>
      <c r="CB64" s="2"/>
      <c r="CC64" s="2"/>
      <c r="CD64" s="2"/>
      <c r="CE64" s="2"/>
      <c r="CF64" s="2"/>
      <c r="CG64" s="2"/>
      <c r="CH64" s="2"/>
    </row>
    <row r="65" s="6" customFormat="1" ht="27" customHeight="1" spans="1:86">
      <c r="A65" s="81" t="s">
        <v>171</v>
      </c>
      <c r="B65" s="82"/>
      <c r="C65" s="83" t="s">
        <v>172</v>
      </c>
      <c r="D65" s="84"/>
      <c r="E65" s="84"/>
      <c r="F65" s="84"/>
      <c r="G65" s="84"/>
      <c r="H65" s="84"/>
      <c r="I65" s="84"/>
      <c r="J65" s="84"/>
      <c r="K65" s="84"/>
      <c r="L65" s="84"/>
      <c r="M65" s="84"/>
      <c r="N65" s="84"/>
      <c r="O65" s="84"/>
      <c r="P65" s="84"/>
      <c r="Q65" s="84"/>
      <c r="R65" s="155"/>
      <c r="S65" s="157"/>
      <c r="T65" s="158"/>
      <c r="U65" s="163">
        <v>3</v>
      </c>
      <c r="V65" s="164" t="s">
        <v>113</v>
      </c>
      <c r="W65" s="159">
        <f t="shared" ref="W65:W113" si="28">AI65+AL65+AO65+AR65+AU65+AX65+BA65+BD65</f>
        <v>72</v>
      </c>
      <c r="X65" s="160"/>
      <c r="Y65" s="212">
        <f t="shared" ref="Y65:Y113" si="29">SUM(AA65:AH65)</f>
        <v>36</v>
      </c>
      <c r="Z65" s="213"/>
      <c r="AA65" s="214">
        <v>24</v>
      </c>
      <c r="AB65" s="215"/>
      <c r="AC65" s="215"/>
      <c r="AD65" s="215"/>
      <c r="AE65" s="215"/>
      <c r="AF65" s="215"/>
      <c r="AG65" s="215">
        <v>12</v>
      </c>
      <c r="AH65" s="266"/>
      <c r="AI65" s="262">
        <f>AK65*36</f>
        <v>0</v>
      </c>
      <c r="AJ65" s="268"/>
      <c r="AK65" s="269"/>
      <c r="AL65" s="267">
        <f>AN65*36</f>
        <v>0</v>
      </c>
      <c r="AM65" s="268"/>
      <c r="AN65" s="269"/>
      <c r="AO65" s="277">
        <f t="shared" si="22"/>
        <v>72</v>
      </c>
      <c r="AP65" s="263">
        <f>Y65</f>
        <v>36</v>
      </c>
      <c r="AQ65" s="278">
        <v>2</v>
      </c>
      <c r="AR65" s="284">
        <f t="shared" si="23"/>
        <v>0</v>
      </c>
      <c r="AS65" s="263"/>
      <c r="AT65" s="279"/>
      <c r="AU65" s="284">
        <f t="shared" si="24"/>
        <v>0</v>
      </c>
      <c r="AV65" s="263"/>
      <c r="AW65" s="264"/>
      <c r="AX65" s="265">
        <f t="shared" si="25"/>
        <v>0</v>
      </c>
      <c r="AY65" s="263"/>
      <c r="AZ65" s="264"/>
      <c r="BA65" s="277">
        <f t="shared" si="26"/>
        <v>0</v>
      </c>
      <c r="BB65" s="268"/>
      <c r="BC65" s="309"/>
      <c r="BD65" s="284">
        <f t="shared" si="27"/>
        <v>0</v>
      </c>
      <c r="BE65" s="268"/>
      <c r="BF65" s="310"/>
      <c r="BG65" s="372" t="s">
        <v>173</v>
      </c>
      <c r="BH65" s="373"/>
      <c r="BI65" s="374"/>
      <c r="BJ65" s="375" t="s">
        <v>84</v>
      </c>
      <c r="BK65" s="2"/>
      <c r="BL65" s="2"/>
      <c r="BM65" s="2"/>
      <c r="BN65" s="2"/>
      <c r="BO65" s="2"/>
      <c r="BP65" s="2"/>
      <c r="BQ65" s="2"/>
      <c r="BR65" s="2"/>
      <c r="BS65" s="2"/>
      <c r="BT65" s="2"/>
      <c r="BU65" s="2"/>
      <c r="BV65" s="2"/>
      <c r="BW65" s="2"/>
      <c r="BX65" s="2"/>
      <c r="BY65" s="2"/>
      <c r="BZ65" s="2"/>
      <c r="CA65" s="2"/>
      <c r="CB65" s="2"/>
      <c r="CC65" s="2"/>
      <c r="CD65" s="2"/>
      <c r="CE65" s="2"/>
      <c r="CF65" s="2"/>
      <c r="CG65" s="2"/>
      <c r="CH65" s="2"/>
    </row>
    <row r="66" s="6" customFormat="1" ht="25.5" customHeight="1" spans="1:86">
      <c r="A66" s="81" t="s">
        <v>174</v>
      </c>
      <c r="B66" s="82"/>
      <c r="C66" s="83" t="s">
        <v>175</v>
      </c>
      <c r="D66" s="84"/>
      <c r="E66" s="84"/>
      <c r="F66" s="84"/>
      <c r="G66" s="84"/>
      <c r="H66" s="84"/>
      <c r="I66" s="84"/>
      <c r="J66" s="84"/>
      <c r="K66" s="84"/>
      <c r="L66" s="84"/>
      <c r="M66" s="84"/>
      <c r="N66" s="84"/>
      <c r="O66" s="84"/>
      <c r="P66" s="84"/>
      <c r="Q66" s="84"/>
      <c r="R66" s="155"/>
      <c r="S66" s="157"/>
      <c r="T66" s="158"/>
      <c r="U66" s="163">
        <v>4</v>
      </c>
      <c r="V66" s="164" t="s">
        <v>113</v>
      </c>
      <c r="W66" s="159">
        <f t="shared" si="28"/>
        <v>72</v>
      </c>
      <c r="X66" s="160"/>
      <c r="Y66" s="212">
        <f t="shared" si="29"/>
        <v>36</v>
      </c>
      <c r="Z66" s="213"/>
      <c r="AA66" s="214">
        <v>24</v>
      </c>
      <c r="AB66" s="215"/>
      <c r="AC66" s="215"/>
      <c r="AD66" s="215"/>
      <c r="AE66" s="215"/>
      <c r="AF66" s="215"/>
      <c r="AG66" s="215">
        <v>12</v>
      </c>
      <c r="AH66" s="266"/>
      <c r="AI66" s="262">
        <f t="shared" ref="AI66:AI113" si="30">AK66*36</f>
        <v>0</v>
      </c>
      <c r="AJ66" s="268"/>
      <c r="AK66" s="269"/>
      <c r="AL66" s="267">
        <f t="shared" ref="AL66:AL113" si="31">AN66*36</f>
        <v>0</v>
      </c>
      <c r="AM66" s="268"/>
      <c r="AN66" s="269"/>
      <c r="AO66" s="277">
        <f t="shared" si="22"/>
        <v>0</v>
      </c>
      <c r="AP66" s="263"/>
      <c r="AQ66" s="278"/>
      <c r="AR66" s="284">
        <f t="shared" si="23"/>
        <v>72</v>
      </c>
      <c r="AS66" s="263">
        <f>Y66</f>
        <v>36</v>
      </c>
      <c r="AT66" s="279">
        <v>2</v>
      </c>
      <c r="AU66" s="284">
        <f t="shared" si="24"/>
        <v>0</v>
      </c>
      <c r="AV66" s="263"/>
      <c r="AW66" s="264"/>
      <c r="AX66" s="265">
        <f t="shared" si="25"/>
        <v>0</v>
      </c>
      <c r="AY66" s="263"/>
      <c r="AZ66" s="264"/>
      <c r="BA66" s="277">
        <f t="shared" si="26"/>
        <v>0</v>
      </c>
      <c r="BB66" s="268"/>
      <c r="BC66" s="309"/>
      <c r="BD66" s="284">
        <f t="shared" si="27"/>
        <v>0</v>
      </c>
      <c r="BE66" s="268"/>
      <c r="BF66" s="310"/>
      <c r="BG66" s="372" t="s">
        <v>176</v>
      </c>
      <c r="BH66" s="373"/>
      <c r="BI66" s="374"/>
      <c r="BJ66" s="375" t="s">
        <v>92</v>
      </c>
      <c r="BK66" s="2"/>
      <c r="BL66" s="2"/>
      <c r="BM66" s="2"/>
      <c r="BN66" s="2"/>
      <c r="BO66" s="2"/>
      <c r="BP66" s="2"/>
      <c r="BQ66" s="2"/>
      <c r="BR66" s="2"/>
      <c r="BS66" s="2"/>
      <c r="BT66" s="2"/>
      <c r="BU66" s="2"/>
      <c r="BV66" s="2"/>
      <c r="BW66" s="2"/>
      <c r="BX66" s="2"/>
      <c r="BY66" s="2"/>
      <c r="BZ66" s="2"/>
      <c r="CA66" s="2"/>
      <c r="CB66" s="2"/>
      <c r="CC66" s="2"/>
      <c r="CD66" s="2"/>
      <c r="CE66" s="2"/>
      <c r="CF66" s="2"/>
      <c r="CG66" s="2"/>
      <c r="CH66" s="2"/>
    </row>
    <row r="67" s="6" customFormat="1" ht="52.5" customHeight="1" spans="1:86">
      <c r="A67" s="81" t="s">
        <v>177</v>
      </c>
      <c r="B67" s="82"/>
      <c r="C67" s="83" t="s">
        <v>178</v>
      </c>
      <c r="D67" s="84"/>
      <c r="E67" s="84"/>
      <c r="F67" s="84"/>
      <c r="G67" s="84"/>
      <c r="H67" s="84"/>
      <c r="I67" s="84"/>
      <c r="J67" s="84"/>
      <c r="K67" s="84"/>
      <c r="L67" s="84"/>
      <c r="M67" s="84"/>
      <c r="N67" s="84"/>
      <c r="O67" s="84"/>
      <c r="P67" s="84"/>
      <c r="Q67" s="84"/>
      <c r="R67" s="155"/>
      <c r="S67" s="157"/>
      <c r="T67" s="158"/>
      <c r="U67" s="163">
        <v>5</v>
      </c>
      <c r="V67" s="164" t="s">
        <v>113</v>
      </c>
      <c r="W67" s="159">
        <f t="shared" si="28"/>
        <v>72</v>
      </c>
      <c r="X67" s="160"/>
      <c r="Y67" s="212">
        <f t="shared" si="29"/>
        <v>36</v>
      </c>
      <c r="Z67" s="213"/>
      <c r="AA67" s="214">
        <v>24</v>
      </c>
      <c r="AB67" s="215"/>
      <c r="AC67" s="215"/>
      <c r="AD67" s="215"/>
      <c r="AE67" s="215"/>
      <c r="AF67" s="215"/>
      <c r="AG67" s="215">
        <v>12</v>
      </c>
      <c r="AH67" s="266"/>
      <c r="AI67" s="262">
        <f t="shared" si="30"/>
        <v>0</v>
      </c>
      <c r="AJ67" s="268"/>
      <c r="AK67" s="269"/>
      <c r="AL67" s="267">
        <f t="shared" si="31"/>
        <v>0</v>
      </c>
      <c r="AM67" s="268"/>
      <c r="AN67" s="269"/>
      <c r="AO67" s="277">
        <f t="shared" si="22"/>
        <v>0</v>
      </c>
      <c r="AP67" s="263"/>
      <c r="AQ67" s="278"/>
      <c r="AR67" s="284">
        <f t="shared" si="23"/>
        <v>0</v>
      </c>
      <c r="AS67" s="263"/>
      <c r="AT67" s="279"/>
      <c r="AU67" s="284">
        <f t="shared" si="24"/>
        <v>72</v>
      </c>
      <c r="AV67" s="263">
        <f>Y67</f>
        <v>36</v>
      </c>
      <c r="AW67" s="264">
        <v>2</v>
      </c>
      <c r="AX67" s="265">
        <f t="shared" si="25"/>
        <v>0</v>
      </c>
      <c r="AY67" s="263"/>
      <c r="AZ67" s="264"/>
      <c r="BA67" s="277">
        <f t="shared" si="26"/>
        <v>0</v>
      </c>
      <c r="BB67" s="268"/>
      <c r="BC67" s="309"/>
      <c r="BD67" s="284">
        <f t="shared" si="27"/>
        <v>0</v>
      </c>
      <c r="BE67" s="268"/>
      <c r="BF67" s="310"/>
      <c r="BG67" s="372" t="s">
        <v>179</v>
      </c>
      <c r="BH67" s="373"/>
      <c r="BI67" s="374"/>
      <c r="BJ67" s="375" t="s">
        <v>180</v>
      </c>
      <c r="BK67" s="2"/>
      <c r="BL67" s="2"/>
      <c r="BM67" s="2"/>
      <c r="BN67" s="2"/>
      <c r="BO67" s="2"/>
      <c r="BP67" s="2"/>
      <c r="BQ67" s="2"/>
      <c r="BR67" s="2"/>
      <c r="BS67" s="2"/>
      <c r="BT67" s="2"/>
      <c r="BU67" s="2"/>
      <c r="BV67" s="2"/>
      <c r="BW67" s="2"/>
      <c r="BX67" s="2"/>
      <c r="BY67" s="2"/>
      <c r="BZ67" s="2"/>
      <c r="CA67" s="2"/>
      <c r="CB67" s="2"/>
      <c r="CC67" s="2"/>
      <c r="CD67" s="2"/>
      <c r="CE67" s="2"/>
      <c r="CF67" s="2"/>
      <c r="CG67" s="2"/>
      <c r="CH67" s="2"/>
    </row>
    <row r="68" s="6" customFormat="1" ht="25.5" spans="1:86">
      <c r="A68" s="85" t="s">
        <v>181</v>
      </c>
      <c r="B68" s="86"/>
      <c r="C68" s="87" t="s">
        <v>182</v>
      </c>
      <c r="D68" s="88"/>
      <c r="E68" s="88"/>
      <c r="F68" s="88"/>
      <c r="G68" s="88"/>
      <c r="H68" s="88"/>
      <c r="I68" s="88"/>
      <c r="J68" s="88"/>
      <c r="K68" s="88"/>
      <c r="L68" s="88"/>
      <c r="M68" s="88"/>
      <c r="N68" s="88"/>
      <c r="O68" s="88"/>
      <c r="P68" s="88"/>
      <c r="Q68" s="88"/>
      <c r="R68" s="161"/>
      <c r="S68" s="157">
        <v>1</v>
      </c>
      <c r="T68" s="158"/>
      <c r="U68" s="157"/>
      <c r="V68" s="158"/>
      <c r="W68" s="159">
        <f t="shared" si="28"/>
        <v>108</v>
      </c>
      <c r="X68" s="160"/>
      <c r="Y68" s="212">
        <f t="shared" si="29"/>
        <v>64</v>
      </c>
      <c r="Z68" s="213"/>
      <c r="AA68" s="214">
        <f>6*8</f>
        <v>48</v>
      </c>
      <c r="AB68" s="215"/>
      <c r="AC68" s="215">
        <f>2*8</f>
        <v>16</v>
      </c>
      <c r="AD68" s="215"/>
      <c r="AE68" s="215"/>
      <c r="AF68" s="215"/>
      <c r="AG68" s="215"/>
      <c r="AH68" s="266"/>
      <c r="AI68" s="262">
        <f t="shared" si="30"/>
        <v>108</v>
      </c>
      <c r="AJ68" s="268">
        <f>Y68</f>
        <v>64</v>
      </c>
      <c r="AK68" s="269">
        <v>3</v>
      </c>
      <c r="AL68" s="267">
        <f t="shared" si="31"/>
        <v>0</v>
      </c>
      <c r="AM68" s="268"/>
      <c r="AN68" s="269"/>
      <c r="AO68" s="277">
        <f t="shared" si="22"/>
        <v>0</v>
      </c>
      <c r="AP68" s="263"/>
      <c r="AQ68" s="278"/>
      <c r="AR68" s="284">
        <f t="shared" si="23"/>
        <v>0</v>
      </c>
      <c r="AS68" s="263"/>
      <c r="AT68" s="279"/>
      <c r="AU68" s="284">
        <f t="shared" si="24"/>
        <v>0</v>
      </c>
      <c r="AV68" s="263"/>
      <c r="AW68" s="264"/>
      <c r="AX68" s="265">
        <f t="shared" si="25"/>
        <v>0</v>
      </c>
      <c r="AY68" s="263"/>
      <c r="AZ68" s="264"/>
      <c r="BA68" s="277">
        <f t="shared" si="26"/>
        <v>0</v>
      </c>
      <c r="BB68" s="268"/>
      <c r="BC68" s="309"/>
      <c r="BD68" s="284">
        <f t="shared" si="27"/>
        <v>0</v>
      </c>
      <c r="BE68" s="268"/>
      <c r="BF68" s="310"/>
      <c r="BG68" s="372" t="s">
        <v>183</v>
      </c>
      <c r="BH68" s="373"/>
      <c r="BI68" s="374"/>
      <c r="BJ68" s="375" t="s">
        <v>184</v>
      </c>
      <c r="BK68" s="2"/>
      <c r="BL68" s="2"/>
      <c r="BM68" s="2"/>
      <c r="BN68" s="2"/>
      <c r="BO68" s="2"/>
      <c r="BP68" s="2"/>
      <c r="BQ68" s="2"/>
      <c r="BR68" s="2"/>
      <c r="BS68" s="2"/>
      <c r="BT68" s="2"/>
      <c r="BU68" s="2"/>
      <c r="BV68" s="2"/>
      <c r="BW68" s="2"/>
      <c r="BX68" s="2"/>
      <c r="BY68" s="2"/>
      <c r="BZ68" s="2"/>
      <c r="CA68" s="2"/>
      <c r="CB68" s="2"/>
      <c r="CC68" s="2"/>
      <c r="CD68" s="2"/>
      <c r="CE68" s="2"/>
      <c r="CF68" s="2"/>
      <c r="CG68" s="2"/>
      <c r="CH68" s="2"/>
    </row>
    <row r="69" s="6" customFormat="1" ht="25.5" spans="1:86">
      <c r="A69" s="85" t="s">
        <v>185</v>
      </c>
      <c r="B69" s="86"/>
      <c r="C69" s="392" t="s">
        <v>186</v>
      </c>
      <c r="D69" s="393"/>
      <c r="E69" s="393"/>
      <c r="F69" s="393"/>
      <c r="G69" s="393"/>
      <c r="H69" s="393"/>
      <c r="I69" s="393"/>
      <c r="J69" s="393"/>
      <c r="K69" s="393"/>
      <c r="L69" s="393"/>
      <c r="M69" s="393"/>
      <c r="N69" s="393"/>
      <c r="O69" s="393"/>
      <c r="P69" s="393"/>
      <c r="Q69" s="393"/>
      <c r="R69" s="412"/>
      <c r="S69" s="157"/>
      <c r="T69" s="158"/>
      <c r="U69" s="157"/>
      <c r="V69" s="158"/>
      <c r="W69" s="159">
        <f t="shared" si="28"/>
        <v>0</v>
      </c>
      <c r="X69" s="160"/>
      <c r="Y69" s="212">
        <f t="shared" si="29"/>
        <v>0</v>
      </c>
      <c r="Z69" s="213"/>
      <c r="AA69" s="214"/>
      <c r="AB69" s="215"/>
      <c r="AC69" s="215"/>
      <c r="AD69" s="215"/>
      <c r="AE69" s="215"/>
      <c r="AF69" s="215"/>
      <c r="AG69" s="215"/>
      <c r="AH69" s="266"/>
      <c r="AI69" s="262">
        <f t="shared" si="30"/>
        <v>0</v>
      </c>
      <c r="AJ69" s="268"/>
      <c r="AK69" s="269"/>
      <c r="AL69" s="267">
        <f t="shared" si="31"/>
        <v>0</v>
      </c>
      <c r="AM69" s="268"/>
      <c r="AN69" s="269"/>
      <c r="AO69" s="277">
        <f t="shared" si="22"/>
        <v>0</v>
      </c>
      <c r="AP69" s="263"/>
      <c r="AQ69" s="278"/>
      <c r="AR69" s="284">
        <f t="shared" si="23"/>
        <v>0</v>
      </c>
      <c r="AS69" s="263"/>
      <c r="AT69" s="279"/>
      <c r="AU69" s="284">
        <f t="shared" si="24"/>
        <v>0</v>
      </c>
      <c r="AV69" s="263"/>
      <c r="AW69" s="264"/>
      <c r="AX69" s="265">
        <f t="shared" si="25"/>
        <v>0</v>
      </c>
      <c r="AY69" s="263"/>
      <c r="AZ69" s="264"/>
      <c r="BA69" s="277">
        <f t="shared" si="26"/>
        <v>0</v>
      </c>
      <c r="BB69" s="268"/>
      <c r="BC69" s="309"/>
      <c r="BD69" s="284">
        <f t="shared" si="27"/>
        <v>0</v>
      </c>
      <c r="BE69" s="268"/>
      <c r="BF69" s="310"/>
      <c r="BG69" s="372"/>
      <c r="BH69" s="373"/>
      <c r="BI69" s="374"/>
      <c r="BJ69" s="375"/>
      <c r="BK69" s="2"/>
      <c r="BL69" s="2"/>
      <c r="BM69" s="2"/>
      <c r="BN69" s="2"/>
      <c r="BO69" s="2"/>
      <c r="BP69" s="2"/>
      <c r="BQ69" s="2"/>
      <c r="BR69" s="2"/>
      <c r="BS69" s="2"/>
      <c r="BT69" s="2"/>
      <c r="BU69" s="2"/>
      <c r="BV69" s="2"/>
      <c r="BW69" s="2"/>
      <c r="BX69" s="2"/>
      <c r="BY69" s="2"/>
      <c r="BZ69" s="2"/>
      <c r="CA69" s="2"/>
      <c r="CB69" s="2"/>
      <c r="CC69" s="2"/>
      <c r="CD69" s="2"/>
      <c r="CE69" s="2"/>
      <c r="CF69" s="2"/>
      <c r="CG69" s="2"/>
      <c r="CH69" s="2"/>
    </row>
    <row r="70" s="6" customFormat="1" ht="25.5" spans="1:86">
      <c r="A70" s="93" t="s">
        <v>187</v>
      </c>
      <c r="B70" s="94"/>
      <c r="C70" s="83" t="s">
        <v>188</v>
      </c>
      <c r="D70" s="84"/>
      <c r="E70" s="84"/>
      <c r="F70" s="84"/>
      <c r="G70" s="84"/>
      <c r="H70" s="84"/>
      <c r="I70" s="84"/>
      <c r="J70" s="84"/>
      <c r="K70" s="84"/>
      <c r="L70" s="84"/>
      <c r="M70" s="84"/>
      <c r="N70" s="84"/>
      <c r="O70" s="84"/>
      <c r="P70" s="84"/>
      <c r="Q70" s="84"/>
      <c r="R70" s="155"/>
      <c r="S70" s="157">
        <v>4</v>
      </c>
      <c r="T70" s="158"/>
      <c r="U70" s="157"/>
      <c r="V70" s="158"/>
      <c r="W70" s="159">
        <f t="shared" si="28"/>
        <v>108</v>
      </c>
      <c r="X70" s="160"/>
      <c r="Y70" s="212">
        <f t="shared" si="29"/>
        <v>64</v>
      </c>
      <c r="Z70" s="213"/>
      <c r="AA70" s="214">
        <f>2*AR30</f>
        <v>32</v>
      </c>
      <c r="AB70" s="215"/>
      <c r="AC70" s="215">
        <f>1*AR30</f>
        <v>16</v>
      </c>
      <c r="AD70" s="215"/>
      <c r="AE70" s="215">
        <f>1*AR30</f>
        <v>16</v>
      </c>
      <c r="AF70" s="215"/>
      <c r="AG70" s="215"/>
      <c r="AH70" s="266"/>
      <c r="AI70" s="262">
        <f t="shared" si="30"/>
        <v>0</v>
      </c>
      <c r="AJ70" s="268"/>
      <c r="AK70" s="269"/>
      <c r="AL70" s="267">
        <f t="shared" si="31"/>
        <v>0</v>
      </c>
      <c r="AM70" s="268"/>
      <c r="AN70" s="269"/>
      <c r="AO70" s="277">
        <f t="shared" si="22"/>
        <v>0</v>
      </c>
      <c r="AP70" s="263"/>
      <c r="AQ70" s="278"/>
      <c r="AR70" s="284">
        <f t="shared" si="23"/>
        <v>108</v>
      </c>
      <c r="AS70" s="263">
        <f>(2+1+1)*AR30</f>
        <v>64</v>
      </c>
      <c r="AT70" s="279">
        <v>3</v>
      </c>
      <c r="AU70" s="284">
        <f t="shared" si="24"/>
        <v>0</v>
      </c>
      <c r="AV70" s="263"/>
      <c r="AW70" s="264"/>
      <c r="AX70" s="265">
        <f t="shared" si="25"/>
        <v>0</v>
      </c>
      <c r="AY70" s="263"/>
      <c r="AZ70" s="264"/>
      <c r="BA70" s="277">
        <f t="shared" si="26"/>
        <v>0</v>
      </c>
      <c r="BB70" s="268"/>
      <c r="BC70" s="309"/>
      <c r="BD70" s="284">
        <f t="shared" si="27"/>
        <v>0</v>
      </c>
      <c r="BE70" s="268"/>
      <c r="BF70" s="310"/>
      <c r="BG70" s="381" t="s">
        <v>189</v>
      </c>
      <c r="BH70" s="382"/>
      <c r="BI70" s="382"/>
      <c r="BJ70" s="383" t="s">
        <v>148</v>
      </c>
      <c r="BK70" s="2"/>
      <c r="BL70" s="2"/>
      <c r="BM70" s="2"/>
      <c r="BN70" s="2"/>
      <c r="BO70" s="2"/>
      <c r="BP70" s="2"/>
      <c r="BQ70" s="2"/>
      <c r="BR70" s="2"/>
      <c r="BS70" s="2"/>
      <c r="BT70" s="2"/>
      <c r="BU70" s="2"/>
      <c r="BV70" s="2"/>
      <c r="BW70" s="2"/>
      <c r="BX70" s="2"/>
      <c r="BY70" s="2"/>
      <c r="BZ70" s="2"/>
      <c r="CA70" s="2"/>
      <c r="CB70" s="2"/>
      <c r="CC70" s="2"/>
      <c r="CD70" s="2"/>
      <c r="CE70" s="2"/>
      <c r="CF70" s="2"/>
      <c r="CG70" s="2"/>
      <c r="CH70" s="2"/>
    </row>
    <row r="71" s="6" customFormat="1" ht="51.75" customHeight="1" spans="1:86">
      <c r="A71" s="101"/>
      <c r="B71" s="102"/>
      <c r="C71" s="83" t="s">
        <v>190</v>
      </c>
      <c r="D71" s="84"/>
      <c r="E71" s="84"/>
      <c r="F71" s="84"/>
      <c r="G71" s="84"/>
      <c r="H71" s="84"/>
      <c r="I71" s="84"/>
      <c r="J71" s="84"/>
      <c r="K71" s="84"/>
      <c r="L71" s="84"/>
      <c r="M71" s="84"/>
      <c r="N71" s="84"/>
      <c r="O71" s="84"/>
      <c r="P71" s="84"/>
      <c r="Q71" s="84"/>
      <c r="R71" s="155"/>
      <c r="S71" s="157"/>
      <c r="T71" s="158"/>
      <c r="U71" s="157"/>
      <c r="V71" s="158"/>
      <c r="W71" s="159">
        <f t="shared" si="28"/>
        <v>30</v>
      </c>
      <c r="X71" s="160"/>
      <c r="Y71" s="212"/>
      <c r="Z71" s="213"/>
      <c r="AA71" s="214"/>
      <c r="AB71" s="215"/>
      <c r="AC71" s="215"/>
      <c r="AD71" s="215"/>
      <c r="AE71" s="215"/>
      <c r="AF71" s="215"/>
      <c r="AG71" s="215"/>
      <c r="AH71" s="266"/>
      <c r="AI71" s="262">
        <f t="shared" si="30"/>
        <v>0</v>
      </c>
      <c r="AJ71" s="268"/>
      <c r="AK71" s="269"/>
      <c r="AL71" s="267">
        <f t="shared" si="31"/>
        <v>0</v>
      </c>
      <c r="AM71" s="268"/>
      <c r="AN71" s="269"/>
      <c r="AO71" s="277">
        <f t="shared" si="22"/>
        <v>0</v>
      </c>
      <c r="AP71" s="263"/>
      <c r="AQ71" s="278"/>
      <c r="AR71" s="284">
        <v>30</v>
      </c>
      <c r="AS71" s="263"/>
      <c r="AT71" s="279">
        <v>1</v>
      </c>
      <c r="AU71" s="284">
        <f t="shared" si="24"/>
        <v>0</v>
      </c>
      <c r="AV71" s="263"/>
      <c r="AW71" s="264"/>
      <c r="AX71" s="265">
        <f t="shared" si="25"/>
        <v>0</v>
      </c>
      <c r="AY71" s="263"/>
      <c r="AZ71" s="264"/>
      <c r="BA71" s="277">
        <f t="shared" si="26"/>
        <v>0</v>
      </c>
      <c r="BB71" s="268"/>
      <c r="BC71" s="309"/>
      <c r="BD71" s="284">
        <f t="shared" si="27"/>
        <v>0</v>
      </c>
      <c r="BE71" s="268"/>
      <c r="BF71" s="310"/>
      <c r="BG71" s="387"/>
      <c r="BH71" s="388"/>
      <c r="BI71" s="388"/>
      <c r="BJ71" s="371"/>
      <c r="BK71" s="2"/>
      <c r="BL71" s="2"/>
      <c r="BM71" s="2"/>
      <c r="BN71" s="2"/>
      <c r="BO71" s="2"/>
      <c r="BP71" s="2"/>
      <c r="BQ71" s="2"/>
      <c r="BR71" s="2"/>
      <c r="BS71" s="2"/>
      <c r="BT71" s="2"/>
      <c r="BU71" s="2"/>
      <c r="BV71" s="2"/>
      <c r="BW71" s="2"/>
      <c r="BX71" s="2"/>
      <c r="BY71" s="2"/>
      <c r="BZ71" s="2"/>
      <c r="CA71" s="2"/>
      <c r="CB71" s="2"/>
      <c r="CC71" s="2"/>
      <c r="CD71" s="2"/>
      <c r="CE71" s="2"/>
      <c r="CF71" s="2"/>
      <c r="CG71" s="2"/>
      <c r="CH71" s="2"/>
    </row>
    <row r="72" s="6" customFormat="1" ht="25.5" spans="1:86">
      <c r="A72" s="81" t="s">
        <v>191</v>
      </c>
      <c r="B72" s="82"/>
      <c r="C72" s="83" t="s">
        <v>192</v>
      </c>
      <c r="D72" s="84"/>
      <c r="E72" s="84"/>
      <c r="F72" s="84"/>
      <c r="G72" s="84"/>
      <c r="H72" s="84"/>
      <c r="I72" s="84"/>
      <c r="J72" s="84"/>
      <c r="K72" s="84"/>
      <c r="L72" s="84"/>
      <c r="M72" s="84"/>
      <c r="N72" s="84"/>
      <c r="O72" s="84"/>
      <c r="P72" s="84"/>
      <c r="Q72" s="84"/>
      <c r="R72" s="155"/>
      <c r="S72" s="157"/>
      <c r="T72" s="158"/>
      <c r="U72" s="157">
        <v>7</v>
      </c>
      <c r="V72" s="158"/>
      <c r="W72" s="159">
        <f t="shared" si="28"/>
        <v>94</v>
      </c>
      <c r="X72" s="160"/>
      <c r="Y72" s="212">
        <f t="shared" si="29"/>
        <v>54</v>
      </c>
      <c r="Z72" s="213"/>
      <c r="AA72" s="214">
        <f>2*BA30</f>
        <v>36</v>
      </c>
      <c r="AB72" s="215"/>
      <c r="AC72" s="215">
        <f>1*BA30</f>
        <v>18</v>
      </c>
      <c r="AD72" s="215"/>
      <c r="AE72" s="215"/>
      <c r="AF72" s="215"/>
      <c r="AG72" s="215"/>
      <c r="AH72" s="266"/>
      <c r="AI72" s="262">
        <f t="shared" si="30"/>
        <v>0</v>
      </c>
      <c r="AJ72" s="268"/>
      <c r="AK72" s="269"/>
      <c r="AL72" s="267">
        <f t="shared" si="31"/>
        <v>0</v>
      </c>
      <c r="AM72" s="268"/>
      <c r="AN72" s="269"/>
      <c r="AO72" s="277">
        <f t="shared" si="22"/>
        <v>0</v>
      </c>
      <c r="AP72" s="263"/>
      <c r="AQ72" s="278"/>
      <c r="AR72" s="284">
        <f t="shared" si="23"/>
        <v>0</v>
      </c>
      <c r="AS72" s="263"/>
      <c r="AT72" s="279"/>
      <c r="AU72" s="284">
        <f t="shared" si="24"/>
        <v>0</v>
      </c>
      <c r="AV72" s="263"/>
      <c r="AW72" s="264"/>
      <c r="AX72" s="265">
        <f t="shared" si="25"/>
        <v>0</v>
      </c>
      <c r="AY72" s="263"/>
      <c r="AZ72" s="264"/>
      <c r="BA72" s="277">
        <f>ROUND((BC72-0.4)*36,0)</f>
        <v>94</v>
      </c>
      <c r="BB72" s="268">
        <f>Y72</f>
        <v>54</v>
      </c>
      <c r="BC72" s="309">
        <v>3</v>
      </c>
      <c r="BD72" s="284">
        <f t="shared" si="27"/>
        <v>0</v>
      </c>
      <c r="BE72" s="268"/>
      <c r="BF72" s="310"/>
      <c r="BG72" s="372" t="s">
        <v>193</v>
      </c>
      <c r="BH72" s="373"/>
      <c r="BI72" s="374"/>
      <c r="BJ72" s="375" t="s">
        <v>125</v>
      </c>
      <c r="BK72" s="2"/>
      <c r="BL72" s="2"/>
      <c r="BM72" s="2"/>
      <c r="BN72" s="2"/>
      <c r="BO72" s="2"/>
      <c r="BP72" s="2"/>
      <c r="BQ72" s="2"/>
      <c r="BR72" s="2"/>
      <c r="BS72" s="2"/>
      <c r="BT72" s="2"/>
      <c r="BU72" s="2"/>
      <c r="BV72" s="2"/>
      <c r="BW72" s="2"/>
      <c r="BX72" s="2"/>
      <c r="BY72" s="2"/>
      <c r="BZ72" s="2"/>
      <c r="CA72" s="2"/>
      <c r="CB72" s="2"/>
      <c r="CC72" s="2"/>
      <c r="CD72" s="2"/>
      <c r="CE72" s="2"/>
      <c r="CF72" s="2"/>
      <c r="CG72" s="2"/>
      <c r="CH72" s="2"/>
    </row>
    <row r="73" s="6" customFormat="1" ht="25.5" customHeight="1" spans="1:86">
      <c r="A73" s="85" t="s">
        <v>194</v>
      </c>
      <c r="B73" s="86"/>
      <c r="C73" s="392" t="s">
        <v>195</v>
      </c>
      <c r="D73" s="393"/>
      <c r="E73" s="393"/>
      <c r="F73" s="393"/>
      <c r="G73" s="393"/>
      <c r="H73" s="393"/>
      <c r="I73" s="393"/>
      <c r="J73" s="393"/>
      <c r="K73" s="393"/>
      <c r="L73" s="393"/>
      <c r="M73" s="393"/>
      <c r="N73" s="393"/>
      <c r="O73" s="393"/>
      <c r="P73" s="393"/>
      <c r="Q73" s="393"/>
      <c r="R73" s="412"/>
      <c r="S73" s="179"/>
      <c r="T73" s="180"/>
      <c r="U73" s="157"/>
      <c r="V73" s="158"/>
      <c r="W73" s="159">
        <f t="shared" si="28"/>
        <v>0</v>
      </c>
      <c r="X73" s="160"/>
      <c r="Y73" s="212">
        <f t="shared" si="29"/>
        <v>0</v>
      </c>
      <c r="Z73" s="213"/>
      <c r="AA73" s="214"/>
      <c r="AB73" s="215"/>
      <c r="AC73" s="215"/>
      <c r="AD73" s="215"/>
      <c r="AE73" s="215"/>
      <c r="AF73" s="215"/>
      <c r="AG73" s="215"/>
      <c r="AH73" s="266"/>
      <c r="AI73" s="262">
        <f t="shared" si="30"/>
        <v>0</v>
      </c>
      <c r="AJ73" s="268"/>
      <c r="AK73" s="269"/>
      <c r="AL73" s="267">
        <f t="shared" si="31"/>
        <v>0</v>
      </c>
      <c r="AM73" s="268"/>
      <c r="AN73" s="269"/>
      <c r="AO73" s="277">
        <f t="shared" si="22"/>
        <v>0</v>
      </c>
      <c r="AP73" s="263"/>
      <c r="AQ73" s="278"/>
      <c r="AR73" s="284">
        <f t="shared" si="23"/>
        <v>0</v>
      </c>
      <c r="AS73" s="263"/>
      <c r="AT73" s="279"/>
      <c r="AU73" s="284">
        <f t="shared" si="24"/>
        <v>0</v>
      </c>
      <c r="AV73" s="263"/>
      <c r="AW73" s="264"/>
      <c r="AX73" s="265">
        <f t="shared" si="25"/>
        <v>0</v>
      </c>
      <c r="AY73" s="263"/>
      <c r="AZ73" s="264"/>
      <c r="BA73" s="277">
        <f t="shared" si="26"/>
        <v>0</v>
      </c>
      <c r="BB73" s="268"/>
      <c r="BC73" s="309"/>
      <c r="BD73" s="284">
        <f t="shared" si="27"/>
        <v>0</v>
      </c>
      <c r="BE73" s="268"/>
      <c r="BF73" s="310"/>
      <c r="BG73" s="372"/>
      <c r="BH73" s="373"/>
      <c r="BI73" s="374"/>
      <c r="BJ73" s="375"/>
      <c r="BK73" s="2"/>
      <c r="BL73" s="2"/>
      <c r="BM73" s="2"/>
      <c r="BN73" s="2"/>
      <c r="BO73" s="2"/>
      <c r="BP73" s="2"/>
      <c r="BQ73" s="2"/>
      <c r="BR73" s="2"/>
      <c r="BS73" s="2"/>
      <c r="BT73" s="2"/>
      <c r="BU73" s="2"/>
      <c r="BV73" s="2"/>
      <c r="BW73" s="2"/>
      <c r="BX73" s="2"/>
      <c r="BY73" s="2"/>
      <c r="BZ73" s="2"/>
      <c r="CA73" s="2"/>
      <c r="CB73" s="2"/>
      <c r="CC73" s="2"/>
      <c r="CD73" s="2"/>
      <c r="CE73" s="2"/>
      <c r="CF73" s="2"/>
      <c r="CG73" s="2"/>
      <c r="CH73" s="2"/>
    </row>
    <row r="74" s="6" customFormat="1" ht="25.5" spans="1:86">
      <c r="A74" s="93" t="s">
        <v>196</v>
      </c>
      <c r="B74" s="94"/>
      <c r="C74" s="83" t="s">
        <v>197</v>
      </c>
      <c r="D74" s="84"/>
      <c r="E74" s="84"/>
      <c r="F74" s="84"/>
      <c r="G74" s="84"/>
      <c r="H74" s="84"/>
      <c r="I74" s="84"/>
      <c r="J74" s="84"/>
      <c r="K74" s="84"/>
      <c r="L74" s="84"/>
      <c r="M74" s="84"/>
      <c r="N74" s="84"/>
      <c r="O74" s="84"/>
      <c r="P74" s="84"/>
      <c r="Q74" s="84"/>
      <c r="R74" s="155"/>
      <c r="S74" s="157">
        <v>5</v>
      </c>
      <c r="T74" s="158"/>
      <c r="U74" s="157"/>
      <c r="V74" s="158"/>
      <c r="W74" s="159">
        <f t="shared" si="28"/>
        <v>108</v>
      </c>
      <c r="X74" s="160"/>
      <c r="Y74" s="212">
        <f t="shared" si="29"/>
        <v>72</v>
      </c>
      <c r="Z74" s="213"/>
      <c r="AA74" s="214">
        <f>2*AU30</f>
        <v>36</v>
      </c>
      <c r="AB74" s="215"/>
      <c r="AC74" s="215">
        <f>2*AU30</f>
        <v>36</v>
      </c>
      <c r="AD74" s="215"/>
      <c r="AE74" s="215"/>
      <c r="AF74" s="215"/>
      <c r="AG74" s="215"/>
      <c r="AH74" s="266"/>
      <c r="AI74" s="262">
        <f t="shared" si="30"/>
        <v>0</v>
      </c>
      <c r="AJ74" s="268"/>
      <c r="AK74" s="269"/>
      <c r="AL74" s="267">
        <f t="shared" si="31"/>
        <v>0</v>
      </c>
      <c r="AM74" s="268"/>
      <c r="AN74" s="269"/>
      <c r="AO74" s="277">
        <f t="shared" si="22"/>
        <v>0</v>
      </c>
      <c r="AP74" s="263"/>
      <c r="AQ74" s="278"/>
      <c r="AR74" s="284">
        <f t="shared" si="23"/>
        <v>0</v>
      </c>
      <c r="AS74" s="263"/>
      <c r="AT74" s="279"/>
      <c r="AU74" s="284">
        <f t="shared" si="24"/>
        <v>108</v>
      </c>
      <c r="AV74" s="263">
        <f>Y74</f>
        <v>72</v>
      </c>
      <c r="AW74" s="264">
        <v>3</v>
      </c>
      <c r="AX74" s="265">
        <f t="shared" si="25"/>
        <v>0</v>
      </c>
      <c r="AY74" s="263"/>
      <c r="AZ74" s="264"/>
      <c r="BA74" s="277">
        <f t="shared" si="26"/>
        <v>0</v>
      </c>
      <c r="BB74" s="268"/>
      <c r="BC74" s="309"/>
      <c r="BD74" s="284">
        <f t="shared" si="27"/>
        <v>0</v>
      </c>
      <c r="BE74" s="268"/>
      <c r="BF74" s="310"/>
      <c r="BG74" s="381" t="s">
        <v>198</v>
      </c>
      <c r="BH74" s="382"/>
      <c r="BI74" s="382"/>
      <c r="BJ74" s="383" t="s">
        <v>135</v>
      </c>
      <c r="BK74" s="2"/>
      <c r="BL74" s="2"/>
      <c r="BM74" s="2"/>
      <c r="BN74" s="2"/>
      <c r="BO74" s="2"/>
      <c r="BP74" s="2"/>
      <c r="BQ74" s="2"/>
      <c r="BR74" s="2"/>
      <c r="BS74" s="2"/>
      <c r="BT74" s="2"/>
      <c r="BU74" s="2"/>
      <c r="BV74" s="2"/>
      <c r="BW74" s="2"/>
      <c r="BX74" s="2"/>
      <c r="BY74" s="2"/>
      <c r="BZ74" s="2"/>
      <c r="CA74" s="2"/>
      <c r="CB74" s="2"/>
      <c r="CC74" s="2"/>
      <c r="CD74" s="2"/>
      <c r="CE74" s="2"/>
      <c r="CF74" s="2"/>
      <c r="CG74" s="2"/>
      <c r="CH74" s="2"/>
    </row>
    <row r="75" s="2" customFormat="1" ht="52.5" customHeight="1" spans="1:62">
      <c r="A75" s="101"/>
      <c r="B75" s="102"/>
      <c r="C75" s="83" t="s">
        <v>199</v>
      </c>
      <c r="D75" s="84"/>
      <c r="E75" s="84"/>
      <c r="F75" s="84"/>
      <c r="G75" s="84"/>
      <c r="H75" s="84"/>
      <c r="I75" s="84"/>
      <c r="J75" s="84"/>
      <c r="K75" s="84"/>
      <c r="L75" s="84"/>
      <c r="M75" s="84"/>
      <c r="N75" s="84"/>
      <c r="O75" s="84"/>
      <c r="P75" s="84"/>
      <c r="Q75" s="84"/>
      <c r="R75" s="155"/>
      <c r="S75" s="157"/>
      <c r="T75" s="158"/>
      <c r="U75" s="157"/>
      <c r="V75" s="158"/>
      <c r="W75" s="159">
        <f t="shared" si="28"/>
        <v>30</v>
      </c>
      <c r="X75" s="160"/>
      <c r="Y75" s="212">
        <f t="shared" si="29"/>
        <v>0</v>
      </c>
      <c r="Z75" s="213"/>
      <c r="AA75" s="214"/>
      <c r="AB75" s="215"/>
      <c r="AC75" s="215"/>
      <c r="AD75" s="215"/>
      <c r="AE75" s="215"/>
      <c r="AF75" s="215"/>
      <c r="AG75" s="215"/>
      <c r="AH75" s="266"/>
      <c r="AI75" s="262">
        <f t="shared" si="30"/>
        <v>0</v>
      </c>
      <c r="AJ75" s="268"/>
      <c r="AK75" s="269"/>
      <c r="AL75" s="267">
        <f t="shared" si="31"/>
        <v>0</v>
      </c>
      <c r="AM75" s="268"/>
      <c r="AN75" s="269"/>
      <c r="AO75" s="277">
        <f t="shared" si="22"/>
        <v>0</v>
      </c>
      <c r="AP75" s="263"/>
      <c r="AQ75" s="278"/>
      <c r="AR75" s="284">
        <f t="shared" si="23"/>
        <v>0</v>
      </c>
      <c r="AS75" s="263"/>
      <c r="AT75" s="279"/>
      <c r="AU75" s="284">
        <v>30</v>
      </c>
      <c r="AV75" s="263"/>
      <c r="AW75" s="264">
        <v>1</v>
      </c>
      <c r="AX75" s="265">
        <f t="shared" si="25"/>
        <v>0</v>
      </c>
      <c r="AY75" s="263"/>
      <c r="AZ75" s="264"/>
      <c r="BA75" s="277">
        <f t="shared" si="26"/>
        <v>0</v>
      </c>
      <c r="BB75" s="268"/>
      <c r="BC75" s="309"/>
      <c r="BD75" s="284">
        <f t="shared" si="27"/>
        <v>0</v>
      </c>
      <c r="BE75" s="475"/>
      <c r="BF75" s="476"/>
      <c r="BG75" s="387"/>
      <c r="BH75" s="388"/>
      <c r="BI75" s="388"/>
      <c r="BJ75" s="371"/>
    </row>
    <row r="76" s="2" customFormat="1" ht="26.25" customHeight="1" spans="1:62">
      <c r="A76" s="81" t="s">
        <v>200</v>
      </c>
      <c r="B76" s="82"/>
      <c r="C76" s="83" t="s">
        <v>201</v>
      </c>
      <c r="D76" s="84"/>
      <c r="E76" s="84"/>
      <c r="F76" s="84"/>
      <c r="G76" s="84"/>
      <c r="H76" s="84"/>
      <c r="I76" s="84"/>
      <c r="J76" s="84"/>
      <c r="K76" s="84"/>
      <c r="L76" s="84"/>
      <c r="M76" s="84"/>
      <c r="N76" s="84"/>
      <c r="O76" s="84"/>
      <c r="P76" s="84"/>
      <c r="Q76" s="84"/>
      <c r="R76" s="155"/>
      <c r="S76" s="157">
        <v>6</v>
      </c>
      <c r="T76" s="158"/>
      <c r="U76" s="157"/>
      <c r="V76" s="158"/>
      <c r="W76" s="159">
        <f t="shared" si="28"/>
        <v>108</v>
      </c>
      <c r="X76" s="160"/>
      <c r="Y76" s="212">
        <f t="shared" si="29"/>
        <v>64</v>
      </c>
      <c r="Z76" s="213"/>
      <c r="AA76" s="214">
        <f>2*AX30</f>
        <v>32</v>
      </c>
      <c r="AB76" s="215"/>
      <c r="AC76" s="215">
        <f>2*AX30</f>
        <v>32</v>
      </c>
      <c r="AD76" s="215"/>
      <c r="AE76" s="215"/>
      <c r="AF76" s="215"/>
      <c r="AG76" s="215"/>
      <c r="AH76" s="266"/>
      <c r="AI76" s="262">
        <f t="shared" si="30"/>
        <v>0</v>
      </c>
      <c r="AJ76" s="268"/>
      <c r="AK76" s="269"/>
      <c r="AL76" s="267">
        <f t="shared" si="31"/>
        <v>0</v>
      </c>
      <c r="AM76" s="268"/>
      <c r="AN76" s="269"/>
      <c r="AO76" s="277">
        <f t="shared" si="22"/>
        <v>0</v>
      </c>
      <c r="AP76" s="263"/>
      <c r="AQ76" s="278"/>
      <c r="AR76" s="284">
        <f t="shared" si="23"/>
        <v>0</v>
      </c>
      <c r="AS76" s="263"/>
      <c r="AT76" s="279"/>
      <c r="AU76" s="284">
        <f t="shared" si="24"/>
        <v>0</v>
      </c>
      <c r="AV76" s="263"/>
      <c r="AW76" s="264"/>
      <c r="AX76" s="265">
        <f t="shared" si="25"/>
        <v>108</v>
      </c>
      <c r="AY76" s="263">
        <f>Y76</f>
        <v>64</v>
      </c>
      <c r="AZ76" s="264">
        <v>3</v>
      </c>
      <c r="BA76" s="277">
        <f t="shared" si="26"/>
        <v>0</v>
      </c>
      <c r="BB76" s="268"/>
      <c r="BC76" s="309"/>
      <c r="BD76" s="284">
        <f t="shared" si="27"/>
        <v>0</v>
      </c>
      <c r="BE76" s="268"/>
      <c r="BF76" s="310"/>
      <c r="BG76" s="372" t="s">
        <v>202</v>
      </c>
      <c r="BH76" s="373"/>
      <c r="BI76" s="374"/>
      <c r="BJ76" s="375" t="s">
        <v>100</v>
      </c>
    </row>
    <row r="77" s="6" customFormat="1" ht="25.5" customHeight="1" spans="1:86">
      <c r="A77" s="81" t="s">
        <v>203</v>
      </c>
      <c r="B77" s="82"/>
      <c r="C77" s="83" t="s">
        <v>204</v>
      </c>
      <c r="D77" s="84"/>
      <c r="E77" s="84"/>
      <c r="F77" s="84"/>
      <c r="G77" s="84"/>
      <c r="H77" s="84"/>
      <c r="I77" s="84"/>
      <c r="J77" s="84"/>
      <c r="K77" s="84"/>
      <c r="L77" s="84"/>
      <c r="M77" s="84"/>
      <c r="N77" s="84"/>
      <c r="O77" s="84"/>
      <c r="P77" s="84"/>
      <c r="Q77" s="84"/>
      <c r="R77" s="155"/>
      <c r="S77" s="157"/>
      <c r="T77" s="158"/>
      <c r="U77" s="157">
        <v>7</v>
      </c>
      <c r="V77" s="158"/>
      <c r="W77" s="159">
        <f t="shared" si="28"/>
        <v>94</v>
      </c>
      <c r="X77" s="160"/>
      <c r="Y77" s="212">
        <f t="shared" si="29"/>
        <v>36</v>
      </c>
      <c r="Z77" s="213"/>
      <c r="AA77" s="214">
        <f>1*BA30</f>
        <v>18</v>
      </c>
      <c r="AB77" s="215"/>
      <c r="AC77" s="215"/>
      <c r="AD77" s="215"/>
      <c r="AE77" s="215">
        <f>1*BA30</f>
        <v>18</v>
      </c>
      <c r="AF77" s="215"/>
      <c r="AG77" s="215"/>
      <c r="AH77" s="266"/>
      <c r="AI77" s="262">
        <f t="shared" si="30"/>
        <v>0</v>
      </c>
      <c r="AJ77" s="268"/>
      <c r="AK77" s="269"/>
      <c r="AL77" s="267">
        <f t="shared" si="31"/>
        <v>0</v>
      </c>
      <c r="AM77" s="268"/>
      <c r="AN77" s="269"/>
      <c r="AO77" s="277">
        <f t="shared" si="22"/>
        <v>0</v>
      </c>
      <c r="AP77" s="263"/>
      <c r="AQ77" s="278"/>
      <c r="AR77" s="284">
        <f t="shared" si="23"/>
        <v>0</v>
      </c>
      <c r="AS77" s="263"/>
      <c r="AT77" s="279"/>
      <c r="AU77" s="284">
        <f t="shared" si="24"/>
        <v>0</v>
      </c>
      <c r="AV77" s="263"/>
      <c r="AW77" s="264"/>
      <c r="AX77" s="265">
        <f t="shared" si="25"/>
        <v>0</v>
      </c>
      <c r="AY77" s="263"/>
      <c r="AZ77" s="264"/>
      <c r="BA77" s="277">
        <f>ROUND((BC77-0.4)*36,0)</f>
        <v>94</v>
      </c>
      <c r="BB77" s="268">
        <f>Y77</f>
        <v>36</v>
      </c>
      <c r="BC77" s="309">
        <v>3</v>
      </c>
      <c r="BD77" s="284">
        <f t="shared" si="27"/>
        <v>0</v>
      </c>
      <c r="BE77" s="268"/>
      <c r="BF77" s="310"/>
      <c r="BG77" s="372" t="s">
        <v>205</v>
      </c>
      <c r="BH77" s="373"/>
      <c r="BI77" s="374"/>
      <c r="BJ77" s="375" t="s">
        <v>184</v>
      </c>
      <c r="BK77" s="2"/>
      <c r="BL77" s="2"/>
      <c r="BM77" s="2"/>
      <c r="BN77" s="2"/>
      <c r="BO77" s="2"/>
      <c r="BP77" s="2"/>
      <c r="BQ77" s="2"/>
      <c r="BR77" s="2"/>
      <c r="BS77" s="2"/>
      <c r="BT77" s="2"/>
      <c r="BU77" s="2"/>
      <c r="BV77" s="2"/>
      <c r="BW77" s="2"/>
      <c r="BX77" s="2"/>
      <c r="BY77" s="2"/>
      <c r="BZ77" s="2"/>
      <c r="CA77" s="2"/>
      <c r="CB77" s="2"/>
      <c r="CC77" s="2"/>
      <c r="CD77" s="2"/>
      <c r="CE77" s="2"/>
      <c r="CF77" s="2"/>
      <c r="CG77" s="2"/>
      <c r="CH77" s="2"/>
    </row>
    <row r="78" s="6" customFormat="1" ht="77.25" customHeight="1" spans="1:86">
      <c r="A78" s="89" t="s">
        <v>206</v>
      </c>
      <c r="B78" s="90"/>
      <c r="C78" s="87" t="s">
        <v>207</v>
      </c>
      <c r="D78" s="88"/>
      <c r="E78" s="88"/>
      <c r="F78" s="88"/>
      <c r="G78" s="88"/>
      <c r="H78" s="88"/>
      <c r="I78" s="88"/>
      <c r="J78" s="88"/>
      <c r="K78" s="88"/>
      <c r="L78" s="88"/>
      <c r="M78" s="88"/>
      <c r="N78" s="88"/>
      <c r="O78" s="88"/>
      <c r="P78" s="88"/>
      <c r="Q78" s="88"/>
      <c r="R78" s="161"/>
      <c r="S78" s="157"/>
      <c r="T78" s="158"/>
      <c r="U78" s="157"/>
      <c r="V78" s="158"/>
      <c r="W78" s="413">
        <f t="shared" si="28"/>
        <v>0</v>
      </c>
      <c r="X78" s="414"/>
      <c r="Y78" s="431">
        <f t="shared" si="29"/>
        <v>0</v>
      </c>
      <c r="Z78" s="432"/>
      <c r="AA78" s="433"/>
      <c r="AB78" s="214"/>
      <c r="AC78" s="216"/>
      <c r="AD78" s="214"/>
      <c r="AE78" s="216"/>
      <c r="AF78" s="214"/>
      <c r="AG78" s="216"/>
      <c r="AH78" s="450"/>
      <c r="AI78" s="262">
        <f t="shared" si="30"/>
        <v>0</v>
      </c>
      <c r="AJ78" s="268"/>
      <c r="AK78" s="269"/>
      <c r="AL78" s="267">
        <f t="shared" si="31"/>
        <v>0</v>
      </c>
      <c r="AM78" s="268"/>
      <c r="AN78" s="269"/>
      <c r="AO78" s="277">
        <f t="shared" si="22"/>
        <v>0</v>
      </c>
      <c r="AP78" s="263"/>
      <c r="AQ78" s="278"/>
      <c r="AR78" s="284">
        <f t="shared" si="23"/>
        <v>0</v>
      </c>
      <c r="AS78" s="263"/>
      <c r="AT78" s="279"/>
      <c r="AU78" s="284">
        <f t="shared" si="24"/>
        <v>0</v>
      </c>
      <c r="AV78" s="263"/>
      <c r="AW78" s="264"/>
      <c r="AX78" s="265">
        <f t="shared" si="25"/>
        <v>0</v>
      </c>
      <c r="AY78" s="263"/>
      <c r="AZ78" s="264"/>
      <c r="BA78" s="277">
        <f t="shared" si="26"/>
        <v>0</v>
      </c>
      <c r="BB78" s="268"/>
      <c r="BC78" s="309"/>
      <c r="BD78" s="284">
        <f t="shared" si="27"/>
        <v>0</v>
      </c>
      <c r="BE78" s="268"/>
      <c r="BF78" s="310"/>
      <c r="BG78" s="378"/>
      <c r="BH78" s="379"/>
      <c r="BI78" s="379"/>
      <c r="BJ78" s="375"/>
      <c r="BK78" s="2"/>
      <c r="BL78" s="2"/>
      <c r="BM78" s="2"/>
      <c r="BN78" s="2"/>
      <c r="BO78" s="2"/>
      <c r="BP78" s="2"/>
      <c r="BQ78" s="2"/>
      <c r="BR78" s="2"/>
      <c r="BS78" s="2"/>
      <c r="BT78" s="2"/>
      <c r="BU78" s="2"/>
      <c r="BV78" s="2"/>
      <c r="BW78" s="2"/>
      <c r="BX78" s="2"/>
      <c r="BY78" s="2"/>
      <c r="BZ78" s="2"/>
      <c r="CA78" s="2"/>
      <c r="CB78" s="2"/>
      <c r="CC78" s="2"/>
      <c r="CD78" s="2"/>
      <c r="CE78" s="2"/>
      <c r="CF78" s="2"/>
      <c r="CG78" s="2"/>
      <c r="CH78" s="2"/>
    </row>
    <row r="79" s="6" customFormat="1" ht="49.5" customHeight="1" spans="1:86">
      <c r="A79" s="394" t="s">
        <v>208</v>
      </c>
      <c r="B79" s="395"/>
      <c r="C79" s="91" t="s">
        <v>209</v>
      </c>
      <c r="D79" s="92"/>
      <c r="E79" s="92"/>
      <c r="F79" s="92"/>
      <c r="G79" s="92"/>
      <c r="H79" s="92"/>
      <c r="I79" s="92"/>
      <c r="J79" s="92"/>
      <c r="K79" s="92"/>
      <c r="L79" s="92"/>
      <c r="M79" s="92"/>
      <c r="N79" s="92"/>
      <c r="O79" s="92"/>
      <c r="P79" s="92"/>
      <c r="Q79" s="92"/>
      <c r="R79" s="162"/>
      <c r="S79" s="157"/>
      <c r="T79" s="158"/>
      <c r="U79" s="157">
        <v>4</v>
      </c>
      <c r="V79" s="158"/>
      <c r="W79" s="413">
        <f t="shared" si="28"/>
        <v>108</v>
      </c>
      <c r="X79" s="414"/>
      <c r="Y79" s="431">
        <f t="shared" si="29"/>
        <v>32</v>
      </c>
      <c r="Z79" s="432"/>
      <c r="AA79" s="217">
        <f>1*AR30</f>
        <v>16</v>
      </c>
      <c r="AB79" s="214"/>
      <c r="AC79" s="216"/>
      <c r="AD79" s="214"/>
      <c r="AE79" s="216">
        <f>1*AR30</f>
        <v>16</v>
      </c>
      <c r="AF79" s="214"/>
      <c r="AG79" s="216"/>
      <c r="AH79" s="450"/>
      <c r="AI79" s="262">
        <f t="shared" si="30"/>
        <v>0</v>
      </c>
      <c r="AJ79" s="268"/>
      <c r="AK79" s="269"/>
      <c r="AL79" s="267">
        <f t="shared" si="31"/>
        <v>0</v>
      </c>
      <c r="AM79" s="268"/>
      <c r="AN79" s="269"/>
      <c r="AO79" s="277">
        <f t="shared" si="22"/>
        <v>0</v>
      </c>
      <c r="AP79" s="263"/>
      <c r="AQ79" s="278"/>
      <c r="AR79" s="284">
        <f t="shared" si="23"/>
        <v>108</v>
      </c>
      <c r="AS79" s="263">
        <f>Y79</f>
        <v>32</v>
      </c>
      <c r="AT79" s="279">
        <v>3</v>
      </c>
      <c r="AU79" s="284">
        <f t="shared" si="24"/>
        <v>0</v>
      </c>
      <c r="AV79" s="263"/>
      <c r="AW79" s="264"/>
      <c r="AX79" s="265">
        <f t="shared" si="25"/>
        <v>0</v>
      </c>
      <c r="AY79" s="263"/>
      <c r="AZ79" s="264"/>
      <c r="BA79" s="277">
        <f t="shared" si="26"/>
        <v>0</v>
      </c>
      <c r="BB79" s="268"/>
      <c r="BC79" s="309"/>
      <c r="BD79" s="284">
        <f t="shared" si="27"/>
        <v>0</v>
      </c>
      <c r="BE79" s="268"/>
      <c r="BF79" s="310"/>
      <c r="BG79" s="378" t="s">
        <v>210</v>
      </c>
      <c r="BH79" s="379"/>
      <c r="BI79" s="379"/>
      <c r="BJ79" s="375" t="s">
        <v>125</v>
      </c>
      <c r="BK79" s="2"/>
      <c r="BL79" s="2"/>
      <c r="BM79" s="2"/>
      <c r="BN79" s="2"/>
      <c r="BO79" s="2"/>
      <c r="BP79" s="2"/>
      <c r="BQ79" s="2"/>
      <c r="BR79" s="2"/>
      <c r="BS79" s="2"/>
      <c r="BT79" s="2"/>
      <c r="BU79" s="2"/>
      <c r="BV79" s="2"/>
      <c r="BW79" s="2"/>
      <c r="BX79" s="2"/>
      <c r="BY79" s="2"/>
      <c r="BZ79" s="2"/>
      <c r="CA79" s="2"/>
      <c r="CB79" s="2"/>
      <c r="CC79" s="2"/>
      <c r="CD79" s="2"/>
      <c r="CE79" s="2"/>
      <c r="CF79" s="2"/>
      <c r="CG79" s="2"/>
      <c r="CH79" s="2"/>
    </row>
    <row r="80" s="6" customFormat="1" ht="50.25" customHeight="1" spans="1:86">
      <c r="A80" s="394" t="s">
        <v>211</v>
      </c>
      <c r="B80" s="395"/>
      <c r="C80" s="91" t="s">
        <v>212</v>
      </c>
      <c r="D80" s="92"/>
      <c r="E80" s="92"/>
      <c r="F80" s="92"/>
      <c r="G80" s="92"/>
      <c r="H80" s="92"/>
      <c r="I80" s="92"/>
      <c r="J80" s="92"/>
      <c r="K80" s="92"/>
      <c r="L80" s="92"/>
      <c r="M80" s="92"/>
      <c r="N80" s="92"/>
      <c r="O80" s="92"/>
      <c r="P80" s="92"/>
      <c r="Q80" s="92"/>
      <c r="R80" s="162"/>
      <c r="S80" s="157">
        <v>5</v>
      </c>
      <c r="T80" s="158"/>
      <c r="U80" s="157">
        <v>4</v>
      </c>
      <c r="V80" s="158"/>
      <c r="W80" s="413">
        <f t="shared" si="28"/>
        <v>216</v>
      </c>
      <c r="X80" s="414"/>
      <c r="Y80" s="431">
        <f t="shared" si="29"/>
        <v>120</v>
      </c>
      <c r="Z80" s="432"/>
      <c r="AA80" s="433">
        <f>1*AR30</f>
        <v>16</v>
      </c>
      <c r="AB80" s="214"/>
      <c r="AC80" s="216">
        <f>2*AR30+4*AU30</f>
        <v>104</v>
      </c>
      <c r="AD80" s="214"/>
      <c r="AE80" s="216"/>
      <c r="AF80" s="214"/>
      <c r="AG80" s="216"/>
      <c r="AH80" s="450"/>
      <c r="AI80" s="262">
        <f t="shared" si="30"/>
        <v>0</v>
      </c>
      <c r="AJ80" s="268"/>
      <c r="AK80" s="269"/>
      <c r="AL80" s="267">
        <f t="shared" si="31"/>
        <v>0</v>
      </c>
      <c r="AM80" s="268"/>
      <c r="AN80" s="269"/>
      <c r="AO80" s="277">
        <f t="shared" si="22"/>
        <v>0</v>
      </c>
      <c r="AP80" s="263"/>
      <c r="AQ80" s="278"/>
      <c r="AR80" s="284">
        <f t="shared" si="23"/>
        <v>108</v>
      </c>
      <c r="AS80" s="263">
        <f>(1+2)*AR30</f>
        <v>48</v>
      </c>
      <c r="AT80" s="279">
        <v>3</v>
      </c>
      <c r="AU80" s="284">
        <f t="shared" si="24"/>
        <v>108</v>
      </c>
      <c r="AV80" s="263">
        <f>4*AU30</f>
        <v>72</v>
      </c>
      <c r="AW80" s="264">
        <v>3</v>
      </c>
      <c r="AX80" s="265">
        <f t="shared" si="25"/>
        <v>0</v>
      </c>
      <c r="AY80" s="263"/>
      <c r="AZ80" s="264"/>
      <c r="BA80" s="277">
        <f t="shared" si="26"/>
        <v>0</v>
      </c>
      <c r="BB80" s="268"/>
      <c r="BC80" s="309"/>
      <c r="BD80" s="284">
        <f t="shared" si="27"/>
        <v>0</v>
      </c>
      <c r="BE80" s="268"/>
      <c r="BF80" s="310"/>
      <c r="BG80" s="378" t="s">
        <v>213</v>
      </c>
      <c r="BH80" s="379"/>
      <c r="BI80" s="379"/>
      <c r="BJ80" s="375" t="s">
        <v>125</v>
      </c>
      <c r="BK80" s="2"/>
      <c r="BL80" s="2"/>
      <c r="BM80" s="2"/>
      <c r="BN80" s="2"/>
      <c r="BO80" s="2"/>
      <c r="BP80" s="2"/>
      <c r="BQ80" s="2"/>
      <c r="BR80" s="2"/>
      <c r="BS80" s="2"/>
      <c r="BT80" s="2"/>
      <c r="BU80" s="2"/>
      <c r="BV80" s="2"/>
      <c r="BW80" s="2"/>
      <c r="BX80" s="2"/>
      <c r="BY80" s="2"/>
      <c r="BZ80" s="2"/>
      <c r="CA80" s="2"/>
      <c r="CB80" s="2"/>
      <c r="CC80" s="2"/>
      <c r="CD80" s="2"/>
      <c r="CE80" s="2"/>
      <c r="CF80" s="2"/>
      <c r="CG80" s="2"/>
      <c r="CH80" s="2"/>
    </row>
    <row r="81" s="2" customFormat="1" ht="24" customHeight="1" spans="1:62">
      <c r="A81" s="93" t="s">
        <v>214</v>
      </c>
      <c r="B81" s="94"/>
      <c r="C81" s="91" t="s">
        <v>215</v>
      </c>
      <c r="D81" s="92"/>
      <c r="E81" s="92"/>
      <c r="F81" s="92"/>
      <c r="G81" s="92"/>
      <c r="H81" s="92"/>
      <c r="I81" s="92"/>
      <c r="J81" s="92"/>
      <c r="K81" s="92"/>
      <c r="L81" s="92"/>
      <c r="M81" s="92"/>
      <c r="N81" s="92"/>
      <c r="O81" s="92"/>
      <c r="P81" s="92"/>
      <c r="Q81" s="92"/>
      <c r="R81" s="162"/>
      <c r="S81" s="157"/>
      <c r="T81" s="158"/>
      <c r="U81" s="157">
        <v>5</v>
      </c>
      <c r="V81" s="158"/>
      <c r="W81" s="413">
        <f t="shared" si="28"/>
        <v>108</v>
      </c>
      <c r="X81" s="414"/>
      <c r="Y81" s="431">
        <f t="shared" si="29"/>
        <v>90</v>
      </c>
      <c r="Z81" s="432"/>
      <c r="AA81" s="433">
        <f>2*AU30</f>
        <v>36</v>
      </c>
      <c r="AB81" s="214"/>
      <c r="AC81" s="216">
        <f>3*AU30</f>
        <v>54</v>
      </c>
      <c r="AD81" s="214"/>
      <c r="AE81" s="216"/>
      <c r="AF81" s="214"/>
      <c r="AG81" s="216"/>
      <c r="AH81" s="450"/>
      <c r="AI81" s="262">
        <f t="shared" si="30"/>
        <v>0</v>
      </c>
      <c r="AJ81" s="268"/>
      <c r="AK81" s="269"/>
      <c r="AL81" s="267">
        <f t="shared" si="31"/>
        <v>0</v>
      </c>
      <c r="AM81" s="268"/>
      <c r="AN81" s="269"/>
      <c r="AO81" s="277">
        <f t="shared" si="22"/>
        <v>0</v>
      </c>
      <c r="AP81" s="263"/>
      <c r="AQ81" s="278"/>
      <c r="AR81" s="284">
        <f t="shared" si="23"/>
        <v>0</v>
      </c>
      <c r="AS81" s="263"/>
      <c r="AT81" s="279"/>
      <c r="AU81" s="284">
        <f t="shared" si="24"/>
        <v>108</v>
      </c>
      <c r="AV81" s="263">
        <f>Y81</f>
        <v>90</v>
      </c>
      <c r="AW81" s="264">
        <v>3</v>
      </c>
      <c r="AX81" s="265">
        <f t="shared" si="25"/>
        <v>0</v>
      </c>
      <c r="AY81" s="263"/>
      <c r="AZ81" s="264"/>
      <c r="BA81" s="277">
        <f t="shared" si="26"/>
        <v>0</v>
      </c>
      <c r="BB81" s="268"/>
      <c r="BC81" s="309"/>
      <c r="BD81" s="284">
        <f t="shared" si="27"/>
        <v>0</v>
      </c>
      <c r="BE81" s="268"/>
      <c r="BF81" s="310"/>
      <c r="BG81" s="381" t="s">
        <v>216</v>
      </c>
      <c r="BH81" s="382"/>
      <c r="BI81" s="382"/>
      <c r="BJ81" s="383" t="s">
        <v>125</v>
      </c>
    </row>
    <row r="82" s="2" customFormat="1" ht="51.75" customHeight="1" spans="1:62">
      <c r="A82" s="101"/>
      <c r="B82" s="102"/>
      <c r="C82" s="91" t="s">
        <v>217</v>
      </c>
      <c r="D82" s="92"/>
      <c r="E82" s="92"/>
      <c r="F82" s="92"/>
      <c r="G82" s="92"/>
      <c r="H82" s="92"/>
      <c r="I82" s="92"/>
      <c r="J82" s="92"/>
      <c r="K82" s="92"/>
      <c r="L82" s="92"/>
      <c r="M82" s="92"/>
      <c r="N82" s="92"/>
      <c r="O82" s="92"/>
      <c r="P82" s="92"/>
      <c r="Q82" s="92"/>
      <c r="R82" s="162"/>
      <c r="S82" s="157"/>
      <c r="T82" s="158"/>
      <c r="U82" s="157"/>
      <c r="V82" s="158"/>
      <c r="W82" s="413">
        <f t="shared" si="28"/>
        <v>30</v>
      </c>
      <c r="X82" s="415"/>
      <c r="Y82" s="431">
        <f t="shared" si="29"/>
        <v>0</v>
      </c>
      <c r="Z82" s="432"/>
      <c r="AA82" s="217"/>
      <c r="AB82" s="214"/>
      <c r="AC82" s="216"/>
      <c r="AD82" s="214"/>
      <c r="AE82" s="216"/>
      <c r="AF82" s="214"/>
      <c r="AG82" s="216"/>
      <c r="AH82" s="450"/>
      <c r="AI82" s="262">
        <f t="shared" si="30"/>
        <v>0</v>
      </c>
      <c r="AJ82" s="268"/>
      <c r="AK82" s="269"/>
      <c r="AL82" s="267">
        <f t="shared" si="31"/>
        <v>0</v>
      </c>
      <c r="AM82" s="268"/>
      <c r="AN82" s="269"/>
      <c r="AO82" s="277">
        <f t="shared" si="22"/>
        <v>0</v>
      </c>
      <c r="AP82" s="263"/>
      <c r="AQ82" s="278"/>
      <c r="AR82" s="284">
        <f t="shared" si="23"/>
        <v>0</v>
      </c>
      <c r="AS82" s="263"/>
      <c r="AT82" s="279"/>
      <c r="AU82" s="284">
        <v>30</v>
      </c>
      <c r="AV82" s="263"/>
      <c r="AW82" s="264">
        <v>1</v>
      </c>
      <c r="AX82" s="265">
        <f t="shared" si="25"/>
        <v>0</v>
      </c>
      <c r="AY82" s="263"/>
      <c r="AZ82" s="264"/>
      <c r="BA82" s="277">
        <f t="shared" si="26"/>
        <v>0</v>
      </c>
      <c r="BB82" s="268"/>
      <c r="BC82" s="309"/>
      <c r="BD82" s="284">
        <f t="shared" si="27"/>
        <v>0</v>
      </c>
      <c r="BE82" s="268"/>
      <c r="BF82" s="310"/>
      <c r="BG82" s="387"/>
      <c r="BH82" s="388"/>
      <c r="BI82" s="388"/>
      <c r="BJ82" s="371"/>
    </row>
    <row r="83" s="2" customFormat="1" ht="24" customHeight="1" spans="1:62">
      <c r="A83" s="81" t="s">
        <v>218</v>
      </c>
      <c r="B83" s="82"/>
      <c r="C83" s="91" t="s">
        <v>219</v>
      </c>
      <c r="D83" s="92"/>
      <c r="E83" s="92"/>
      <c r="F83" s="92"/>
      <c r="G83" s="92"/>
      <c r="H83" s="92"/>
      <c r="I83" s="92"/>
      <c r="J83" s="92"/>
      <c r="K83" s="92"/>
      <c r="L83" s="92"/>
      <c r="M83" s="92"/>
      <c r="N83" s="92"/>
      <c r="O83" s="92"/>
      <c r="P83" s="92"/>
      <c r="Q83" s="92"/>
      <c r="R83" s="162"/>
      <c r="S83" s="157"/>
      <c r="T83" s="158"/>
      <c r="U83" s="157">
        <v>6</v>
      </c>
      <c r="V83" s="158"/>
      <c r="W83" s="413">
        <f t="shared" si="28"/>
        <v>108</v>
      </c>
      <c r="X83" s="415"/>
      <c r="Y83" s="431">
        <f t="shared" si="29"/>
        <v>72</v>
      </c>
      <c r="Z83" s="432"/>
      <c r="AA83" s="217">
        <f>2*AU30</f>
        <v>36</v>
      </c>
      <c r="AB83" s="214"/>
      <c r="AC83" s="216">
        <f>2*AU30</f>
        <v>36</v>
      </c>
      <c r="AD83" s="214"/>
      <c r="AE83" s="216"/>
      <c r="AF83" s="214"/>
      <c r="AG83" s="216"/>
      <c r="AH83" s="450"/>
      <c r="AI83" s="262">
        <f t="shared" si="30"/>
        <v>0</v>
      </c>
      <c r="AJ83" s="268"/>
      <c r="AK83" s="269"/>
      <c r="AL83" s="267">
        <f t="shared" si="31"/>
        <v>0</v>
      </c>
      <c r="AM83" s="268"/>
      <c r="AN83" s="269"/>
      <c r="AO83" s="277">
        <f t="shared" si="22"/>
        <v>0</v>
      </c>
      <c r="AP83" s="263"/>
      <c r="AQ83" s="278"/>
      <c r="AR83" s="284">
        <f t="shared" si="23"/>
        <v>0</v>
      </c>
      <c r="AS83" s="263"/>
      <c r="AT83" s="279"/>
      <c r="AU83" s="284"/>
      <c r="AV83" s="263"/>
      <c r="AW83" s="264"/>
      <c r="AX83" s="267">
        <f t="shared" si="25"/>
        <v>108</v>
      </c>
      <c r="AY83" s="268">
        <f>$Y$83</f>
        <v>72</v>
      </c>
      <c r="AZ83" s="310">
        <v>3</v>
      </c>
      <c r="BA83" s="277">
        <f t="shared" si="26"/>
        <v>0</v>
      </c>
      <c r="BB83" s="268"/>
      <c r="BC83" s="309"/>
      <c r="BD83" s="284">
        <f t="shared" si="27"/>
        <v>0</v>
      </c>
      <c r="BE83" s="268"/>
      <c r="BF83" s="310"/>
      <c r="BG83" s="372" t="s">
        <v>220</v>
      </c>
      <c r="BH83" s="373"/>
      <c r="BI83" s="374"/>
      <c r="BJ83" s="375" t="s">
        <v>125</v>
      </c>
    </row>
    <row r="84" s="2" customFormat="1" ht="25.5" customHeight="1" spans="1:62">
      <c r="A84" s="81" t="s">
        <v>221</v>
      </c>
      <c r="B84" s="82"/>
      <c r="C84" s="91" t="s">
        <v>222</v>
      </c>
      <c r="D84" s="92"/>
      <c r="E84" s="92"/>
      <c r="F84" s="92"/>
      <c r="G84" s="92"/>
      <c r="H84" s="92"/>
      <c r="I84" s="92"/>
      <c r="J84" s="92"/>
      <c r="K84" s="92"/>
      <c r="L84" s="92"/>
      <c r="M84" s="92"/>
      <c r="N84" s="92"/>
      <c r="O84" s="92"/>
      <c r="P84" s="92"/>
      <c r="Q84" s="92"/>
      <c r="R84" s="162"/>
      <c r="S84" s="157">
        <v>7</v>
      </c>
      <c r="T84" s="158"/>
      <c r="U84" s="157"/>
      <c r="V84" s="158"/>
      <c r="W84" s="413">
        <f t="shared" si="28"/>
        <v>108</v>
      </c>
      <c r="X84" s="415"/>
      <c r="Y84" s="431">
        <f t="shared" si="29"/>
        <v>72</v>
      </c>
      <c r="Z84" s="432"/>
      <c r="AA84" s="217">
        <f>2*BA30</f>
        <v>36</v>
      </c>
      <c r="AB84" s="214"/>
      <c r="AC84" s="216">
        <f>2*BA30</f>
        <v>36</v>
      </c>
      <c r="AD84" s="214"/>
      <c r="AE84" s="216"/>
      <c r="AF84" s="214"/>
      <c r="AG84" s="216"/>
      <c r="AH84" s="450"/>
      <c r="AI84" s="262">
        <f t="shared" si="30"/>
        <v>0</v>
      </c>
      <c r="AJ84" s="268"/>
      <c r="AK84" s="269"/>
      <c r="AL84" s="267">
        <f t="shared" si="31"/>
        <v>0</v>
      </c>
      <c r="AM84" s="268"/>
      <c r="AN84" s="269"/>
      <c r="AO84" s="277">
        <f t="shared" si="22"/>
        <v>0</v>
      </c>
      <c r="AP84" s="263"/>
      <c r="AQ84" s="278"/>
      <c r="AR84" s="284">
        <f t="shared" si="23"/>
        <v>0</v>
      </c>
      <c r="AS84" s="263"/>
      <c r="AT84" s="279"/>
      <c r="AU84" s="284">
        <f>AW84*36</f>
        <v>0</v>
      </c>
      <c r="AV84" s="263"/>
      <c r="AW84" s="264"/>
      <c r="AX84" s="265">
        <f t="shared" si="25"/>
        <v>0</v>
      </c>
      <c r="AY84" s="263"/>
      <c r="AZ84" s="264"/>
      <c r="BA84" s="277">
        <f t="shared" si="26"/>
        <v>108</v>
      </c>
      <c r="BB84" s="268">
        <f>Y84</f>
        <v>72</v>
      </c>
      <c r="BC84" s="309">
        <v>3</v>
      </c>
      <c r="BD84" s="284">
        <f t="shared" si="27"/>
        <v>0</v>
      </c>
      <c r="BE84" s="475"/>
      <c r="BF84" s="476"/>
      <c r="BG84" s="372" t="s">
        <v>223</v>
      </c>
      <c r="BH84" s="373"/>
      <c r="BI84" s="374"/>
      <c r="BJ84" s="375" t="s">
        <v>125</v>
      </c>
    </row>
    <row r="85" s="2" customFormat="1" ht="50.25" customHeight="1" spans="1:62">
      <c r="A85" s="81" t="s">
        <v>224</v>
      </c>
      <c r="B85" s="82"/>
      <c r="C85" s="91" t="s">
        <v>225</v>
      </c>
      <c r="D85" s="92"/>
      <c r="E85" s="92"/>
      <c r="F85" s="92"/>
      <c r="G85" s="92"/>
      <c r="H85" s="92"/>
      <c r="I85" s="92"/>
      <c r="J85" s="92"/>
      <c r="K85" s="92"/>
      <c r="L85" s="92"/>
      <c r="M85" s="92"/>
      <c r="N85" s="92"/>
      <c r="O85" s="92"/>
      <c r="P85" s="92"/>
      <c r="Q85" s="92"/>
      <c r="R85" s="162"/>
      <c r="S85" s="157"/>
      <c r="T85" s="158"/>
      <c r="U85" s="157">
        <v>7</v>
      </c>
      <c r="V85" s="158"/>
      <c r="W85" s="413">
        <f t="shared" si="28"/>
        <v>94</v>
      </c>
      <c r="X85" s="415"/>
      <c r="Y85" s="431">
        <f t="shared" si="29"/>
        <v>36</v>
      </c>
      <c r="Z85" s="432"/>
      <c r="AA85" s="217">
        <f>1*BA30</f>
        <v>18</v>
      </c>
      <c r="AB85" s="214"/>
      <c r="AC85" s="216">
        <f>1*BA30</f>
        <v>18</v>
      </c>
      <c r="AD85" s="214"/>
      <c r="AE85" s="216"/>
      <c r="AF85" s="214"/>
      <c r="AG85" s="216"/>
      <c r="AH85" s="450"/>
      <c r="AI85" s="262">
        <f t="shared" si="30"/>
        <v>0</v>
      </c>
      <c r="AJ85" s="268"/>
      <c r="AK85" s="269"/>
      <c r="AL85" s="267">
        <f t="shared" si="31"/>
        <v>0</v>
      </c>
      <c r="AM85" s="268"/>
      <c r="AN85" s="269"/>
      <c r="AO85" s="462">
        <f t="shared" si="22"/>
        <v>0</v>
      </c>
      <c r="AP85" s="268"/>
      <c r="AQ85" s="309"/>
      <c r="AR85" s="262">
        <f t="shared" si="23"/>
        <v>0</v>
      </c>
      <c r="AS85" s="268"/>
      <c r="AT85" s="310"/>
      <c r="AU85" s="262">
        <f>AW85*36</f>
        <v>0</v>
      </c>
      <c r="AV85" s="268"/>
      <c r="AW85" s="269"/>
      <c r="AX85" s="267">
        <f t="shared" si="25"/>
        <v>0</v>
      </c>
      <c r="AY85" s="268"/>
      <c r="AZ85" s="269"/>
      <c r="BA85" s="462">
        <f>ROUND((BC85-0.4)*36,0)</f>
        <v>94</v>
      </c>
      <c r="BB85" s="268">
        <f>Y85</f>
        <v>36</v>
      </c>
      <c r="BC85" s="309">
        <v>3</v>
      </c>
      <c r="BD85" s="262">
        <f t="shared" si="27"/>
        <v>0</v>
      </c>
      <c r="BE85" s="268"/>
      <c r="BF85" s="310"/>
      <c r="BG85" s="372" t="s">
        <v>226</v>
      </c>
      <c r="BH85" s="373"/>
      <c r="BI85" s="374"/>
      <c r="BJ85" s="375" t="s">
        <v>125</v>
      </c>
    </row>
    <row r="86" s="2" customFormat="1" ht="9" customHeight="1"/>
    <row r="87" s="9" customFormat="1" ht="23.25" spans="1:86">
      <c r="A87" s="62" t="s">
        <v>50</v>
      </c>
      <c r="B87" s="63"/>
      <c r="C87" s="62" t="s">
        <v>227</v>
      </c>
      <c r="D87" s="64"/>
      <c r="E87" s="64"/>
      <c r="F87" s="64"/>
      <c r="G87" s="64"/>
      <c r="H87" s="64"/>
      <c r="I87" s="64"/>
      <c r="J87" s="64"/>
      <c r="K87" s="64"/>
      <c r="L87" s="64"/>
      <c r="M87" s="64"/>
      <c r="N87" s="64"/>
      <c r="O87" s="64"/>
      <c r="P87" s="64"/>
      <c r="Q87" s="64"/>
      <c r="R87" s="127"/>
      <c r="S87" s="128" t="s">
        <v>52</v>
      </c>
      <c r="T87" s="129"/>
      <c r="U87" s="130" t="s">
        <v>53</v>
      </c>
      <c r="V87" s="131"/>
      <c r="W87" s="132" t="s">
        <v>228</v>
      </c>
      <c r="X87" s="133"/>
      <c r="Y87" s="133"/>
      <c r="Z87" s="133"/>
      <c r="AA87" s="133"/>
      <c r="AB87" s="133"/>
      <c r="AC87" s="133"/>
      <c r="AD87" s="133"/>
      <c r="AE87" s="133"/>
      <c r="AF87" s="133"/>
      <c r="AG87" s="133"/>
      <c r="AH87" s="239"/>
      <c r="AI87" s="240" t="s">
        <v>55</v>
      </c>
      <c r="AJ87" s="133"/>
      <c r="AK87" s="133"/>
      <c r="AL87" s="133"/>
      <c r="AM87" s="133"/>
      <c r="AN87" s="133"/>
      <c r="AO87" s="133"/>
      <c r="AP87" s="133"/>
      <c r="AQ87" s="133"/>
      <c r="AR87" s="133"/>
      <c r="AS87" s="133"/>
      <c r="AT87" s="133"/>
      <c r="AU87" s="133"/>
      <c r="AV87" s="133"/>
      <c r="AW87" s="133"/>
      <c r="AX87" s="133"/>
      <c r="AY87" s="133"/>
      <c r="AZ87" s="133"/>
      <c r="BA87" s="133"/>
      <c r="BB87" s="133"/>
      <c r="BC87" s="133"/>
      <c r="BD87" s="133"/>
      <c r="BE87" s="133"/>
      <c r="BF87" s="354"/>
      <c r="BG87" s="130" t="s">
        <v>56</v>
      </c>
      <c r="BH87" s="355"/>
      <c r="BI87" s="356"/>
      <c r="BJ87" s="357" t="s">
        <v>57</v>
      </c>
      <c r="BK87" s="2"/>
      <c r="BL87" s="2"/>
      <c r="BM87" s="2"/>
      <c r="BN87" s="2"/>
      <c r="BO87" s="2"/>
      <c r="BP87" s="2"/>
      <c r="BQ87" s="2"/>
      <c r="BR87" s="2"/>
      <c r="BS87" s="2"/>
      <c r="BT87" s="2"/>
      <c r="BU87" s="2"/>
      <c r="BV87" s="2"/>
      <c r="BW87" s="2"/>
      <c r="BX87" s="2"/>
      <c r="BY87" s="2"/>
      <c r="BZ87" s="2"/>
      <c r="CA87" s="2"/>
      <c r="CB87" s="2"/>
      <c r="CC87" s="2"/>
      <c r="CD87" s="2"/>
      <c r="CE87" s="2"/>
      <c r="CF87" s="2"/>
      <c r="CG87" s="2"/>
      <c r="CH87" s="2"/>
    </row>
    <row r="88" s="9" customFormat="1" ht="22.5" spans="1:86">
      <c r="A88" s="65"/>
      <c r="B88" s="66"/>
      <c r="C88" s="67"/>
      <c r="D88" s="68"/>
      <c r="E88" s="68"/>
      <c r="F88" s="68"/>
      <c r="G88" s="68"/>
      <c r="H88" s="68"/>
      <c r="I88" s="68"/>
      <c r="J88" s="68"/>
      <c r="K88" s="68"/>
      <c r="L88" s="68"/>
      <c r="M88" s="68"/>
      <c r="N88" s="68"/>
      <c r="O88" s="68"/>
      <c r="P88" s="68"/>
      <c r="Q88" s="68"/>
      <c r="R88" s="134"/>
      <c r="S88" s="135"/>
      <c r="T88" s="136"/>
      <c r="U88" s="137"/>
      <c r="V88" s="138"/>
      <c r="W88" s="139" t="s">
        <v>58</v>
      </c>
      <c r="X88" s="136"/>
      <c r="Y88" s="192" t="s">
        <v>59</v>
      </c>
      <c r="Z88" s="193"/>
      <c r="AA88" s="194" t="s">
        <v>60</v>
      </c>
      <c r="AB88" s="195"/>
      <c r="AC88" s="195"/>
      <c r="AD88" s="195"/>
      <c r="AE88" s="195"/>
      <c r="AF88" s="195"/>
      <c r="AG88" s="195"/>
      <c r="AH88" s="241"/>
      <c r="AI88" s="65" t="s">
        <v>61</v>
      </c>
      <c r="AJ88" s="195"/>
      <c r="AK88" s="195"/>
      <c r="AL88" s="195"/>
      <c r="AM88" s="195"/>
      <c r="AN88" s="241"/>
      <c r="AO88" s="65" t="s">
        <v>62</v>
      </c>
      <c r="AP88" s="195"/>
      <c r="AQ88" s="195"/>
      <c r="AR88" s="195"/>
      <c r="AS88" s="195"/>
      <c r="AT88" s="291"/>
      <c r="AU88" s="65" t="s">
        <v>63</v>
      </c>
      <c r="AV88" s="195"/>
      <c r="AW88" s="195"/>
      <c r="AX88" s="195"/>
      <c r="AY88" s="195"/>
      <c r="AZ88" s="291"/>
      <c r="BA88" s="194" t="s">
        <v>64</v>
      </c>
      <c r="BB88" s="195"/>
      <c r="BC88" s="195"/>
      <c r="BD88" s="195"/>
      <c r="BE88" s="195"/>
      <c r="BF88" s="291"/>
      <c r="BG88" s="477"/>
      <c r="BH88" s="358"/>
      <c r="BI88" s="359"/>
      <c r="BJ88" s="360"/>
      <c r="BK88" s="2"/>
      <c r="BL88" s="2"/>
      <c r="BM88" s="2"/>
      <c r="BN88" s="2"/>
      <c r="BO88" s="2"/>
      <c r="BP88" s="2"/>
      <c r="BQ88" s="2"/>
      <c r="BR88" s="2"/>
      <c r="BS88" s="2"/>
      <c r="BT88" s="2"/>
      <c r="BU88" s="2"/>
      <c r="BV88" s="2"/>
      <c r="BW88" s="2"/>
      <c r="BX88" s="2"/>
      <c r="BY88" s="2"/>
      <c r="BZ88" s="2"/>
      <c r="CA88" s="2"/>
      <c r="CB88" s="2"/>
      <c r="CC88" s="2"/>
      <c r="CD88" s="2"/>
      <c r="CE88" s="2"/>
      <c r="CF88" s="2"/>
      <c r="CG88" s="2"/>
      <c r="CH88" s="2"/>
    </row>
    <row r="89" s="9" customFormat="1" ht="21.75" spans="1:86">
      <c r="A89" s="65"/>
      <c r="B89" s="66"/>
      <c r="C89" s="67"/>
      <c r="D89" s="68"/>
      <c r="E89" s="68"/>
      <c r="F89" s="68"/>
      <c r="G89" s="68"/>
      <c r="H89" s="68"/>
      <c r="I89" s="68"/>
      <c r="J89" s="68"/>
      <c r="K89" s="68"/>
      <c r="L89" s="68"/>
      <c r="M89" s="68"/>
      <c r="N89" s="68"/>
      <c r="O89" s="68"/>
      <c r="P89" s="68"/>
      <c r="Q89" s="68"/>
      <c r="R89" s="134"/>
      <c r="S89" s="135"/>
      <c r="T89" s="136"/>
      <c r="U89" s="137"/>
      <c r="V89" s="138"/>
      <c r="W89" s="135"/>
      <c r="X89" s="136"/>
      <c r="Y89" s="196"/>
      <c r="Z89" s="193"/>
      <c r="AA89" s="139" t="s">
        <v>65</v>
      </c>
      <c r="AB89" s="197"/>
      <c r="AC89" s="198" t="s">
        <v>66</v>
      </c>
      <c r="AD89" s="199"/>
      <c r="AE89" s="198" t="s">
        <v>67</v>
      </c>
      <c r="AF89" s="199"/>
      <c r="AG89" s="198" t="s">
        <v>68</v>
      </c>
      <c r="AH89" s="242"/>
      <c r="AI89" s="243" t="s">
        <v>69</v>
      </c>
      <c r="AJ89" s="244"/>
      <c r="AK89" s="245"/>
      <c r="AL89" s="246" t="s">
        <v>70</v>
      </c>
      <c r="AM89" s="244"/>
      <c r="AN89" s="245"/>
      <c r="AO89" s="292" t="s">
        <v>71</v>
      </c>
      <c r="AP89" s="244"/>
      <c r="AQ89" s="293"/>
      <c r="AR89" s="294" t="s">
        <v>72</v>
      </c>
      <c r="AS89" s="244"/>
      <c r="AT89" s="295"/>
      <c r="AU89" s="292" t="s">
        <v>73</v>
      </c>
      <c r="AV89" s="244"/>
      <c r="AW89" s="245"/>
      <c r="AX89" s="246" t="s">
        <v>74</v>
      </c>
      <c r="AY89" s="244"/>
      <c r="AZ89" s="295"/>
      <c r="BA89" s="294" t="s">
        <v>75</v>
      </c>
      <c r="BB89" s="244"/>
      <c r="BC89" s="293"/>
      <c r="BD89" s="294" t="s">
        <v>76</v>
      </c>
      <c r="BE89" s="244"/>
      <c r="BF89" s="295"/>
      <c r="BG89" s="477"/>
      <c r="BH89" s="358"/>
      <c r="BI89" s="359"/>
      <c r="BJ89" s="360"/>
      <c r="BK89" s="2"/>
      <c r="BL89" s="2"/>
      <c r="BM89" s="2"/>
      <c r="BN89" s="2"/>
      <c r="BO89" s="2"/>
      <c r="BP89" s="2"/>
      <c r="BQ89" s="2"/>
      <c r="BR89" s="2"/>
      <c r="BS89" s="2"/>
      <c r="BT89" s="2"/>
      <c r="BU89" s="2"/>
      <c r="BV89" s="2"/>
      <c r="BW89" s="2"/>
      <c r="BX89" s="2"/>
      <c r="BY89" s="2"/>
      <c r="BZ89" s="2"/>
      <c r="CA89" s="2"/>
      <c r="CB89" s="2"/>
      <c r="CC89" s="2"/>
      <c r="CD89" s="2"/>
      <c r="CE89" s="2"/>
      <c r="CF89" s="2"/>
      <c r="CG89" s="2"/>
      <c r="CH89" s="2"/>
    </row>
    <row r="90" s="9" customFormat="1" ht="23.25" spans="1:86">
      <c r="A90" s="65"/>
      <c r="B90" s="66"/>
      <c r="C90" s="67"/>
      <c r="D90" s="68"/>
      <c r="E90" s="68"/>
      <c r="F90" s="68"/>
      <c r="G90" s="68"/>
      <c r="H90" s="68"/>
      <c r="I90" s="68"/>
      <c r="J90" s="68"/>
      <c r="K90" s="68"/>
      <c r="L90" s="68"/>
      <c r="M90" s="68"/>
      <c r="N90" s="68"/>
      <c r="O90" s="68"/>
      <c r="P90" s="68"/>
      <c r="Q90" s="68"/>
      <c r="R90" s="134"/>
      <c r="S90" s="135"/>
      <c r="T90" s="136"/>
      <c r="U90" s="137"/>
      <c r="V90" s="138"/>
      <c r="W90" s="135"/>
      <c r="X90" s="136"/>
      <c r="Y90" s="196"/>
      <c r="Z90" s="193"/>
      <c r="AA90" s="135"/>
      <c r="AB90" s="197"/>
      <c r="AC90" s="199"/>
      <c r="AD90" s="199"/>
      <c r="AE90" s="199"/>
      <c r="AF90" s="199"/>
      <c r="AG90" s="199"/>
      <c r="AH90" s="242"/>
      <c r="AI90" s="247">
        <v>18</v>
      </c>
      <c r="AJ90" s="248" t="s">
        <v>77</v>
      </c>
      <c r="AK90" s="249"/>
      <c r="AL90" s="250">
        <v>16</v>
      </c>
      <c r="AM90" s="248" t="s">
        <v>77</v>
      </c>
      <c r="AN90" s="249"/>
      <c r="AO90" s="247">
        <v>18</v>
      </c>
      <c r="AP90" s="248" t="s">
        <v>77</v>
      </c>
      <c r="AQ90" s="296"/>
      <c r="AR90" s="297">
        <v>16</v>
      </c>
      <c r="AS90" s="248" t="s">
        <v>77</v>
      </c>
      <c r="AT90" s="298"/>
      <c r="AU90" s="247">
        <v>18</v>
      </c>
      <c r="AV90" s="248" t="s">
        <v>77</v>
      </c>
      <c r="AW90" s="249"/>
      <c r="AX90" s="250">
        <v>16</v>
      </c>
      <c r="AY90" s="248" t="s">
        <v>77</v>
      </c>
      <c r="AZ90" s="298"/>
      <c r="BA90" s="297">
        <v>18</v>
      </c>
      <c r="BB90" s="248" t="s">
        <v>77</v>
      </c>
      <c r="BC90" s="296"/>
      <c r="BD90" s="297"/>
      <c r="BE90" s="244"/>
      <c r="BF90" s="295"/>
      <c r="BG90" s="477"/>
      <c r="BH90" s="358"/>
      <c r="BI90" s="359"/>
      <c r="BJ90" s="360"/>
      <c r="BK90" s="2"/>
      <c r="BL90" s="2"/>
      <c r="BM90" s="2"/>
      <c r="BN90" s="2"/>
      <c r="BO90" s="2"/>
      <c r="BP90" s="2"/>
      <c r="BQ90" s="2"/>
      <c r="BR90" s="2"/>
      <c r="BS90" s="2"/>
      <c r="BT90" s="2"/>
      <c r="BU90" s="2"/>
      <c r="BV90" s="2"/>
      <c r="BW90" s="2"/>
      <c r="BX90" s="2"/>
      <c r="BY90" s="2"/>
      <c r="BZ90" s="2"/>
      <c r="CA90" s="2"/>
      <c r="CB90" s="2"/>
      <c r="CC90" s="2"/>
      <c r="CD90" s="2"/>
      <c r="CE90" s="2"/>
      <c r="CF90" s="2"/>
      <c r="CG90" s="2"/>
      <c r="CH90" s="2"/>
    </row>
    <row r="91" s="9" customFormat="1" ht="105.75" customHeight="1" spans="1:86">
      <c r="A91" s="396"/>
      <c r="B91" s="397"/>
      <c r="C91" s="71"/>
      <c r="D91" s="72"/>
      <c r="E91" s="72"/>
      <c r="F91" s="72"/>
      <c r="G91" s="72"/>
      <c r="H91" s="72"/>
      <c r="I91" s="72"/>
      <c r="J91" s="72"/>
      <c r="K91" s="72"/>
      <c r="L91" s="72"/>
      <c r="M91" s="72"/>
      <c r="N91" s="72"/>
      <c r="O91" s="72"/>
      <c r="P91" s="72"/>
      <c r="Q91" s="72"/>
      <c r="R91" s="140"/>
      <c r="S91" s="141"/>
      <c r="T91" s="142"/>
      <c r="U91" s="143"/>
      <c r="V91" s="144"/>
      <c r="W91" s="141"/>
      <c r="X91" s="142"/>
      <c r="Y91" s="200"/>
      <c r="Z91" s="201"/>
      <c r="AA91" s="141"/>
      <c r="AB91" s="202"/>
      <c r="AC91" s="203"/>
      <c r="AD91" s="203"/>
      <c r="AE91" s="203"/>
      <c r="AF91" s="203"/>
      <c r="AG91" s="203"/>
      <c r="AH91" s="251"/>
      <c r="AI91" s="252" t="s">
        <v>58</v>
      </c>
      <c r="AJ91" s="253" t="s">
        <v>59</v>
      </c>
      <c r="AK91" s="254" t="s">
        <v>53</v>
      </c>
      <c r="AL91" s="255" t="s">
        <v>58</v>
      </c>
      <c r="AM91" s="253" t="s">
        <v>59</v>
      </c>
      <c r="AN91" s="254" t="s">
        <v>53</v>
      </c>
      <c r="AO91" s="252" t="s">
        <v>58</v>
      </c>
      <c r="AP91" s="253" t="s">
        <v>59</v>
      </c>
      <c r="AQ91" s="299" t="s">
        <v>53</v>
      </c>
      <c r="AR91" s="300" t="s">
        <v>58</v>
      </c>
      <c r="AS91" s="253" t="s">
        <v>59</v>
      </c>
      <c r="AT91" s="301" t="s">
        <v>53</v>
      </c>
      <c r="AU91" s="252" t="s">
        <v>58</v>
      </c>
      <c r="AV91" s="253" t="s">
        <v>59</v>
      </c>
      <c r="AW91" s="254" t="s">
        <v>53</v>
      </c>
      <c r="AX91" s="255" t="s">
        <v>58</v>
      </c>
      <c r="AY91" s="253" t="s">
        <v>59</v>
      </c>
      <c r="AZ91" s="301" t="s">
        <v>53</v>
      </c>
      <c r="BA91" s="300" t="s">
        <v>58</v>
      </c>
      <c r="BB91" s="253" t="s">
        <v>59</v>
      </c>
      <c r="BC91" s="299" t="s">
        <v>53</v>
      </c>
      <c r="BD91" s="300" t="s">
        <v>58</v>
      </c>
      <c r="BE91" s="253" t="s">
        <v>59</v>
      </c>
      <c r="BF91" s="301" t="s">
        <v>53</v>
      </c>
      <c r="BG91" s="478"/>
      <c r="BH91" s="479"/>
      <c r="BI91" s="480"/>
      <c r="BJ91" s="481"/>
      <c r="BK91" s="2"/>
      <c r="BL91" s="2"/>
      <c r="BM91" s="2"/>
      <c r="BN91" s="2"/>
      <c r="BO91" s="2"/>
      <c r="BP91" s="2"/>
      <c r="BQ91" s="2"/>
      <c r="BR91" s="2"/>
      <c r="BS91" s="2"/>
      <c r="BT91" s="2"/>
      <c r="BU91" s="2"/>
      <c r="BV91" s="2"/>
      <c r="BW91" s="2"/>
      <c r="BX91" s="2"/>
      <c r="BY91" s="2"/>
      <c r="BZ91" s="2"/>
      <c r="CA91" s="2"/>
      <c r="CB91" s="2"/>
      <c r="CC91" s="2"/>
      <c r="CD91" s="2"/>
      <c r="CE91" s="2"/>
      <c r="CF91" s="2"/>
      <c r="CG91" s="2"/>
      <c r="CH91" s="2"/>
    </row>
    <row r="92" s="2" customFormat="1" ht="49.5" customHeight="1" spans="1:62">
      <c r="A92" s="85" t="s">
        <v>229</v>
      </c>
      <c r="B92" s="86"/>
      <c r="C92" s="87" t="s">
        <v>230</v>
      </c>
      <c r="D92" s="88"/>
      <c r="E92" s="88"/>
      <c r="F92" s="88"/>
      <c r="G92" s="88"/>
      <c r="H92" s="88"/>
      <c r="I92" s="88"/>
      <c r="J92" s="88"/>
      <c r="K92" s="88"/>
      <c r="L92" s="88"/>
      <c r="M92" s="88"/>
      <c r="N92" s="88"/>
      <c r="O92" s="88"/>
      <c r="P92" s="88"/>
      <c r="Q92" s="88"/>
      <c r="R92" s="161"/>
      <c r="S92" s="182"/>
      <c r="T92" s="183"/>
      <c r="U92" s="182"/>
      <c r="V92" s="183"/>
      <c r="W92" s="159">
        <f t="shared" si="28"/>
        <v>0</v>
      </c>
      <c r="X92" s="160"/>
      <c r="Y92" s="212">
        <f t="shared" si="29"/>
        <v>0</v>
      </c>
      <c r="Z92" s="213"/>
      <c r="AA92" s="214"/>
      <c r="AB92" s="215"/>
      <c r="AC92" s="215"/>
      <c r="AD92" s="215"/>
      <c r="AE92" s="215"/>
      <c r="AF92" s="215"/>
      <c r="AG92" s="215"/>
      <c r="AH92" s="266"/>
      <c r="AI92" s="262">
        <f t="shared" si="30"/>
        <v>0</v>
      </c>
      <c r="AJ92" s="268"/>
      <c r="AK92" s="269"/>
      <c r="AL92" s="267">
        <f t="shared" si="31"/>
        <v>0</v>
      </c>
      <c r="AM92" s="268"/>
      <c r="AN92" s="269"/>
      <c r="AO92" s="277">
        <f t="shared" si="22"/>
        <v>0</v>
      </c>
      <c r="AP92" s="263"/>
      <c r="AQ92" s="278"/>
      <c r="AR92" s="284">
        <f t="shared" si="23"/>
        <v>0</v>
      </c>
      <c r="AS92" s="263"/>
      <c r="AT92" s="279"/>
      <c r="AU92" s="284">
        <f t="shared" si="24"/>
        <v>0</v>
      </c>
      <c r="AV92" s="263"/>
      <c r="AW92" s="264"/>
      <c r="AX92" s="265">
        <f t="shared" si="25"/>
        <v>0</v>
      </c>
      <c r="AY92" s="263"/>
      <c r="AZ92" s="264"/>
      <c r="BA92" s="277">
        <f t="shared" si="26"/>
        <v>0</v>
      </c>
      <c r="BB92" s="268"/>
      <c r="BC92" s="309"/>
      <c r="BD92" s="284">
        <f t="shared" si="27"/>
        <v>0</v>
      </c>
      <c r="BE92" s="268"/>
      <c r="BF92" s="310"/>
      <c r="BG92" s="372"/>
      <c r="BH92" s="373"/>
      <c r="BI92" s="374"/>
      <c r="BJ92" s="371"/>
    </row>
    <row r="93" s="2" customFormat="1" ht="25.5" spans="1:62">
      <c r="A93" s="81" t="s">
        <v>231</v>
      </c>
      <c r="B93" s="82"/>
      <c r="C93" s="83" t="s">
        <v>232</v>
      </c>
      <c r="D93" s="84"/>
      <c r="E93" s="84"/>
      <c r="F93" s="84"/>
      <c r="G93" s="84"/>
      <c r="H93" s="84"/>
      <c r="I93" s="84"/>
      <c r="J93" s="84"/>
      <c r="K93" s="84"/>
      <c r="L93" s="84"/>
      <c r="M93" s="84"/>
      <c r="N93" s="84"/>
      <c r="O93" s="84"/>
      <c r="P93" s="84"/>
      <c r="Q93" s="84"/>
      <c r="R93" s="155"/>
      <c r="S93" s="157"/>
      <c r="T93" s="158"/>
      <c r="U93" s="157">
        <v>5</v>
      </c>
      <c r="V93" s="158"/>
      <c r="W93" s="159">
        <f t="shared" si="28"/>
        <v>108</v>
      </c>
      <c r="X93" s="160"/>
      <c r="Y93" s="212">
        <f t="shared" si="29"/>
        <v>54</v>
      </c>
      <c r="Z93" s="213"/>
      <c r="AA93" s="214">
        <f>2*AU30</f>
        <v>36</v>
      </c>
      <c r="AB93" s="215"/>
      <c r="AC93" s="215">
        <f>1*AU30</f>
        <v>18</v>
      </c>
      <c r="AD93" s="215"/>
      <c r="AE93" s="215"/>
      <c r="AF93" s="215"/>
      <c r="AG93" s="215"/>
      <c r="AH93" s="266"/>
      <c r="AI93" s="262">
        <f t="shared" si="30"/>
        <v>0</v>
      </c>
      <c r="AJ93" s="268"/>
      <c r="AK93" s="269"/>
      <c r="AL93" s="267">
        <f t="shared" si="31"/>
        <v>0</v>
      </c>
      <c r="AM93" s="268"/>
      <c r="AN93" s="269"/>
      <c r="AO93" s="277">
        <f t="shared" si="22"/>
        <v>0</v>
      </c>
      <c r="AP93" s="263"/>
      <c r="AQ93" s="278"/>
      <c r="AR93" s="284">
        <f t="shared" si="23"/>
        <v>0</v>
      </c>
      <c r="AS93" s="263"/>
      <c r="AT93" s="279"/>
      <c r="AU93" s="265">
        <f t="shared" si="24"/>
        <v>108</v>
      </c>
      <c r="AV93" s="263">
        <f>$Y$93</f>
        <v>54</v>
      </c>
      <c r="AW93" s="264">
        <v>3</v>
      </c>
      <c r="AX93" s="265"/>
      <c r="AY93" s="263"/>
      <c r="AZ93" s="264"/>
      <c r="BA93" s="277">
        <f t="shared" si="26"/>
        <v>0</v>
      </c>
      <c r="BB93" s="268"/>
      <c r="BC93" s="309"/>
      <c r="BD93" s="284">
        <f t="shared" si="27"/>
        <v>0</v>
      </c>
      <c r="BE93" s="268"/>
      <c r="BF93" s="310"/>
      <c r="BG93" s="372" t="s">
        <v>233</v>
      </c>
      <c r="BH93" s="373"/>
      <c r="BI93" s="374"/>
      <c r="BJ93" s="375" t="s">
        <v>125</v>
      </c>
    </row>
    <row r="94" s="6" customFormat="1" ht="25.5" spans="1:86">
      <c r="A94" s="81" t="s">
        <v>234</v>
      </c>
      <c r="B94" s="82"/>
      <c r="C94" s="83" t="s">
        <v>235</v>
      </c>
      <c r="D94" s="84"/>
      <c r="E94" s="84"/>
      <c r="F94" s="84"/>
      <c r="G94" s="84"/>
      <c r="H94" s="84"/>
      <c r="I94" s="84"/>
      <c r="J94" s="84"/>
      <c r="K94" s="84"/>
      <c r="L94" s="84"/>
      <c r="M94" s="84"/>
      <c r="N94" s="84"/>
      <c r="O94" s="84"/>
      <c r="P94" s="84"/>
      <c r="Q94" s="84"/>
      <c r="R94" s="155"/>
      <c r="S94" s="157"/>
      <c r="T94" s="158"/>
      <c r="U94" s="157">
        <v>7</v>
      </c>
      <c r="V94" s="158"/>
      <c r="W94" s="159">
        <f t="shared" si="28"/>
        <v>94</v>
      </c>
      <c r="X94" s="160"/>
      <c r="Y94" s="212">
        <f t="shared" si="29"/>
        <v>54</v>
      </c>
      <c r="Z94" s="213"/>
      <c r="AA94" s="214">
        <f>2*BA30</f>
        <v>36</v>
      </c>
      <c r="AB94" s="215"/>
      <c r="AC94" s="215">
        <f>1*BA30</f>
        <v>18</v>
      </c>
      <c r="AD94" s="215"/>
      <c r="AE94" s="215"/>
      <c r="AF94" s="215"/>
      <c r="AG94" s="215"/>
      <c r="AH94" s="266"/>
      <c r="AI94" s="262">
        <f t="shared" si="30"/>
        <v>0</v>
      </c>
      <c r="AJ94" s="268"/>
      <c r="AK94" s="269"/>
      <c r="AL94" s="267">
        <f t="shared" si="31"/>
        <v>0</v>
      </c>
      <c r="AM94" s="268"/>
      <c r="AN94" s="269"/>
      <c r="AO94" s="277">
        <f t="shared" si="22"/>
        <v>0</v>
      </c>
      <c r="AP94" s="263"/>
      <c r="AQ94" s="278"/>
      <c r="AR94" s="284">
        <f t="shared" si="23"/>
        <v>0</v>
      </c>
      <c r="AS94" s="263"/>
      <c r="AT94" s="279"/>
      <c r="AU94" s="284">
        <f t="shared" si="24"/>
        <v>0</v>
      </c>
      <c r="AV94" s="263"/>
      <c r="AW94" s="264"/>
      <c r="AX94" s="265"/>
      <c r="AY94" s="263"/>
      <c r="AZ94" s="264"/>
      <c r="BA94" s="277">
        <f>ROUND((BC94-0.4)*36,0)</f>
        <v>94</v>
      </c>
      <c r="BB94" s="268">
        <f>Y94</f>
        <v>54</v>
      </c>
      <c r="BC94" s="309">
        <v>3</v>
      </c>
      <c r="BD94" s="284">
        <f t="shared" si="27"/>
        <v>0</v>
      </c>
      <c r="BE94" s="268"/>
      <c r="BF94" s="310"/>
      <c r="BG94" s="372" t="s">
        <v>236</v>
      </c>
      <c r="BH94" s="373"/>
      <c r="BI94" s="374"/>
      <c r="BJ94" s="375" t="s">
        <v>237</v>
      </c>
      <c r="BK94" s="2"/>
      <c r="BL94" s="2"/>
      <c r="BM94" s="2"/>
      <c r="BN94" s="2"/>
      <c r="BO94" s="2"/>
      <c r="BP94" s="2"/>
      <c r="BQ94" s="2"/>
      <c r="BR94" s="2"/>
      <c r="BS94" s="2"/>
      <c r="BT94" s="2"/>
      <c r="BU94" s="2"/>
      <c r="BV94" s="2"/>
      <c r="BW94" s="2"/>
      <c r="BX94" s="2"/>
      <c r="BY94" s="2"/>
      <c r="BZ94" s="2"/>
      <c r="CA94" s="2"/>
      <c r="CB94" s="2"/>
      <c r="CC94" s="2"/>
      <c r="CD94" s="2"/>
      <c r="CE94" s="2"/>
      <c r="CF94" s="2"/>
      <c r="CG94" s="2"/>
      <c r="CH94" s="2"/>
    </row>
    <row r="95" s="6" customFormat="1" ht="25.5" spans="1:86">
      <c r="A95" s="81" t="s">
        <v>238</v>
      </c>
      <c r="B95" s="82"/>
      <c r="C95" s="83" t="s">
        <v>239</v>
      </c>
      <c r="D95" s="84"/>
      <c r="E95" s="84"/>
      <c r="F95" s="84"/>
      <c r="G95" s="84"/>
      <c r="H95" s="84"/>
      <c r="I95" s="84"/>
      <c r="J95" s="84"/>
      <c r="K95" s="84"/>
      <c r="L95" s="84"/>
      <c r="M95" s="84"/>
      <c r="N95" s="84"/>
      <c r="O95" s="84"/>
      <c r="P95" s="84"/>
      <c r="Q95" s="84"/>
      <c r="R95" s="155"/>
      <c r="S95" s="157"/>
      <c r="T95" s="158"/>
      <c r="U95" s="157">
        <v>7</v>
      </c>
      <c r="V95" s="158"/>
      <c r="W95" s="159">
        <f t="shared" si="28"/>
        <v>130</v>
      </c>
      <c r="X95" s="160"/>
      <c r="Y95" s="212">
        <f t="shared" si="29"/>
        <v>90</v>
      </c>
      <c r="Z95" s="213"/>
      <c r="AA95" s="214">
        <f>2*BA30</f>
        <v>36</v>
      </c>
      <c r="AB95" s="215"/>
      <c r="AC95" s="215">
        <f>1*BA30</f>
        <v>18</v>
      </c>
      <c r="AD95" s="215"/>
      <c r="AE95" s="215">
        <f>2*BA30</f>
        <v>36</v>
      </c>
      <c r="AF95" s="215"/>
      <c r="AG95" s="215"/>
      <c r="AH95" s="266"/>
      <c r="AI95" s="262">
        <f t="shared" si="30"/>
        <v>0</v>
      </c>
      <c r="AJ95" s="268"/>
      <c r="AK95" s="269"/>
      <c r="AL95" s="267">
        <f t="shared" si="31"/>
        <v>0</v>
      </c>
      <c r="AM95" s="268"/>
      <c r="AN95" s="269"/>
      <c r="AO95" s="277">
        <f t="shared" si="22"/>
        <v>0</v>
      </c>
      <c r="AP95" s="263"/>
      <c r="AQ95" s="278"/>
      <c r="AR95" s="284">
        <f t="shared" si="23"/>
        <v>0</v>
      </c>
      <c r="AS95" s="263"/>
      <c r="AT95" s="279"/>
      <c r="AU95" s="284">
        <f t="shared" si="24"/>
        <v>0</v>
      </c>
      <c r="AV95" s="263"/>
      <c r="AW95" s="264"/>
      <c r="AX95" s="265">
        <f t="shared" si="25"/>
        <v>0</v>
      </c>
      <c r="AY95" s="263"/>
      <c r="AZ95" s="264"/>
      <c r="BA95" s="277">
        <f>ROUND((BC95-0.4)*36,0)</f>
        <v>130</v>
      </c>
      <c r="BB95" s="268">
        <f>Y95</f>
        <v>90</v>
      </c>
      <c r="BC95" s="309">
        <v>4</v>
      </c>
      <c r="BD95" s="284">
        <f t="shared" si="27"/>
        <v>0</v>
      </c>
      <c r="BE95" s="268"/>
      <c r="BF95" s="310"/>
      <c r="BG95" s="372" t="s">
        <v>240</v>
      </c>
      <c r="BH95" s="373"/>
      <c r="BI95" s="374"/>
      <c r="BJ95" s="375" t="s">
        <v>148</v>
      </c>
      <c r="BK95" s="2"/>
      <c r="BL95" s="2"/>
      <c r="BM95" s="2"/>
      <c r="BN95" s="2"/>
      <c r="BO95" s="2"/>
      <c r="BP95" s="2"/>
      <c r="BQ95" s="2"/>
      <c r="BR95" s="2"/>
      <c r="BS95" s="2"/>
      <c r="BT95" s="2"/>
      <c r="BU95" s="2"/>
      <c r="BV95" s="2"/>
      <c r="BW95" s="2"/>
      <c r="BX95" s="2"/>
      <c r="BY95" s="2"/>
      <c r="BZ95" s="2"/>
      <c r="CA95" s="2"/>
      <c r="CB95" s="2"/>
      <c r="CC95" s="2"/>
      <c r="CD95" s="2"/>
      <c r="CE95" s="2"/>
      <c r="CF95" s="2"/>
      <c r="CG95" s="2"/>
      <c r="CH95" s="2"/>
    </row>
    <row r="96" s="6" customFormat="1" ht="25.5" customHeight="1" spans="1:86">
      <c r="A96" s="89" t="s">
        <v>241</v>
      </c>
      <c r="B96" s="90"/>
      <c r="C96" s="87" t="s">
        <v>242</v>
      </c>
      <c r="D96" s="88"/>
      <c r="E96" s="88"/>
      <c r="F96" s="88"/>
      <c r="G96" s="88"/>
      <c r="H96" s="88"/>
      <c r="I96" s="88"/>
      <c r="J96" s="88"/>
      <c r="K96" s="88"/>
      <c r="L96" s="88"/>
      <c r="M96" s="88"/>
      <c r="N96" s="88"/>
      <c r="O96" s="88"/>
      <c r="P96" s="88"/>
      <c r="Q96" s="88"/>
      <c r="R96" s="161"/>
      <c r="S96" s="157"/>
      <c r="T96" s="158"/>
      <c r="U96" s="157"/>
      <c r="V96" s="158"/>
      <c r="W96" s="413">
        <f t="shared" si="28"/>
        <v>0</v>
      </c>
      <c r="X96" s="414"/>
      <c r="Y96" s="431">
        <f t="shared" si="29"/>
        <v>0</v>
      </c>
      <c r="Z96" s="432"/>
      <c r="AA96" s="433"/>
      <c r="AB96" s="214"/>
      <c r="AC96" s="216"/>
      <c r="AD96" s="214"/>
      <c r="AE96" s="216"/>
      <c r="AF96" s="214"/>
      <c r="AG96" s="216"/>
      <c r="AH96" s="450"/>
      <c r="AI96" s="262">
        <f t="shared" si="30"/>
        <v>0</v>
      </c>
      <c r="AJ96" s="268"/>
      <c r="AK96" s="269"/>
      <c r="AL96" s="267">
        <f t="shared" si="31"/>
        <v>0</v>
      </c>
      <c r="AM96" s="268"/>
      <c r="AN96" s="269"/>
      <c r="AO96" s="277">
        <f t="shared" si="22"/>
        <v>0</v>
      </c>
      <c r="AP96" s="263"/>
      <c r="AQ96" s="278"/>
      <c r="AR96" s="284">
        <f t="shared" si="23"/>
        <v>0</v>
      </c>
      <c r="AS96" s="263"/>
      <c r="AT96" s="279"/>
      <c r="AU96" s="284">
        <f t="shared" si="24"/>
        <v>0</v>
      </c>
      <c r="AV96" s="263"/>
      <c r="AW96" s="264"/>
      <c r="AX96" s="265">
        <f t="shared" si="25"/>
        <v>0</v>
      </c>
      <c r="AY96" s="263"/>
      <c r="AZ96" s="264"/>
      <c r="BA96" s="277">
        <f t="shared" si="26"/>
        <v>0</v>
      </c>
      <c r="BB96" s="268"/>
      <c r="BC96" s="309"/>
      <c r="BD96" s="284">
        <f t="shared" si="27"/>
        <v>0</v>
      </c>
      <c r="BE96" s="268"/>
      <c r="BF96" s="310"/>
      <c r="BG96" s="378"/>
      <c r="BH96" s="379"/>
      <c r="BI96" s="379"/>
      <c r="BJ96" s="375"/>
      <c r="BK96" s="2"/>
      <c r="BL96" s="2"/>
      <c r="BM96" s="2"/>
      <c r="BN96" s="2"/>
      <c r="BO96" s="2"/>
      <c r="BP96" s="2"/>
      <c r="BQ96" s="2"/>
      <c r="BR96" s="2"/>
      <c r="BS96" s="2"/>
      <c r="BT96" s="2"/>
      <c r="BU96" s="2"/>
      <c r="BV96" s="2"/>
      <c r="BW96" s="2"/>
      <c r="BX96" s="2"/>
      <c r="BY96" s="2"/>
      <c r="BZ96" s="2"/>
      <c r="CA96" s="2"/>
      <c r="CB96" s="2"/>
      <c r="CC96" s="2"/>
      <c r="CD96" s="2"/>
      <c r="CE96" s="2"/>
      <c r="CF96" s="2"/>
      <c r="CG96" s="2"/>
      <c r="CH96" s="2"/>
    </row>
    <row r="97" s="2" customFormat="1" ht="51.75" customHeight="1" spans="1:62">
      <c r="A97" s="394" t="s">
        <v>243</v>
      </c>
      <c r="B97" s="395"/>
      <c r="C97" s="91" t="s">
        <v>244</v>
      </c>
      <c r="D97" s="92"/>
      <c r="E97" s="92"/>
      <c r="F97" s="92"/>
      <c r="G97" s="92"/>
      <c r="H97" s="92"/>
      <c r="I97" s="92"/>
      <c r="J97" s="92"/>
      <c r="K97" s="92"/>
      <c r="L97" s="92"/>
      <c r="M97" s="92"/>
      <c r="N97" s="92"/>
      <c r="O97" s="92"/>
      <c r="P97" s="92"/>
      <c r="Q97" s="92"/>
      <c r="R97" s="162"/>
      <c r="S97" s="157">
        <v>6</v>
      </c>
      <c r="T97" s="158"/>
      <c r="U97" s="157"/>
      <c r="V97" s="158"/>
      <c r="W97" s="413">
        <f t="shared" si="28"/>
        <v>108</v>
      </c>
      <c r="X97" s="414"/>
      <c r="Y97" s="431">
        <f t="shared" si="29"/>
        <v>64</v>
      </c>
      <c r="Z97" s="432"/>
      <c r="AA97" s="433">
        <v>38</v>
      </c>
      <c r="AB97" s="214"/>
      <c r="AC97" s="216"/>
      <c r="AD97" s="214"/>
      <c r="AE97" s="216">
        <v>26</v>
      </c>
      <c r="AF97" s="214"/>
      <c r="AG97" s="216"/>
      <c r="AH97" s="450"/>
      <c r="AI97" s="262">
        <f t="shared" si="30"/>
        <v>0</v>
      </c>
      <c r="AJ97" s="268"/>
      <c r="AK97" s="269"/>
      <c r="AL97" s="267">
        <f t="shared" si="31"/>
        <v>0</v>
      </c>
      <c r="AM97" s="268"/>
      <c r="AN97" s="269"/>
      <c r="AO97" s="277">
        <f t="shared" si="22"/>
        <v>0</v>
      </c>
      <c r="AP97" s="263"/>
      <c r="AQ97" s="278"/>
      <c r="AR97" s="284">
        <f t="shared" si="23"/>
        <v>0</v>
      </c>
      <c r="AS97" s="263"/>
      <c r="AT97" s="279"/>
      <c r="AU97" s="284">
        <f t="shared" si="24"/>
        <v>0</v>
      </c>
      <c r="AV97" s="263"/>
      <c r="AW97" s="264"/>
      <c r="AX97" s="265">
        <f t="shared" si="25"/>
        <v>108</v>
      </c>
      <c r="AY97" s="263">
        <f>Y97</f>
        <v>64</v>
      </c>
      <c r="AZ97" s="264">
        <v>3</v>
      </c>
      <c r="BA97" s="277">
        <f t="shared" si="26"/>
        <v>0</v>
      </c>
      <c r="BB97" s="268"/>
      <c r="BC97" s="309"/>
      <c r="BD97" s="284">
        <f t="shared" si="27"/>
        <v>0</v>
      </c>
      <c r="BE97" s="268"/>
      <c r="BF97" s="310"/>
      <c r="BG97" s="378" t="s">
        <v>245</v>
      </c>
      <c r="BH97" s="379"/>
      <c r="BI97" s="379"/>
      <c r="BJ97" s="375" t="s">
        <v>246</v>
      </c>
    </row>
    <row r="98" s="2" customFormat="1" ht="52.5" customHeight="1" spans="1:62">
      <c r="A98" s="394" t="s">
        <v>247</v>
      </c>
      <c r="B98" s="395"/>
      <c r="C98" s="91" t="s">
        <v>248</v>
      </c>
      <c r="D98" s="92"/>
      <c r="E98" s="92"/>
      <c r="F98" s="92"/>
      <c r="G98" s="92"/>
      <c r="H98" s="92"/>
      <c r="I98" s="92"/>
      <c r="J98" s="92"/>
      <c r="K98" s="92"/>
      <c r="L98" s="92"/>
      <c r="M98" s="92"/>
      <c r="N98" s="92"/>
      <c r="O98" s="92"/>
      <c r="P98" s="92"/>
      <c r="Q98" s="92"/>
      <c r="R98" s="162"/>
      <c r="S98" s="157">
        <v>7</v>
      </c>
      <c r="T98" s="158"/>
      <c r="U98" s="157"/>
      <c r="V98" s="158"/>
      <c r="W98" s="413">
        <f t="shared" si="28"/>
        <v>94</v>
      </c>
      <c r="X98" s="414"/>
      <c r="Y98" s="431">
        <f t="shared" si="29"/>
        <v>54</v>
      </c>
      <c r="Z98" s="432"/>
      <c r="AA98" s="433">
        <f>2*BA30</f>
        <v>36</v>
      </c>
      <c r="AB98" s="214"/>
      <c r="AC98" s="216"/>
      <c r="AD98" s="214"/>
      <c r="AE98" s="216">
        <f>1*BA30</f>
        <v>18</v>
      </c>
      <c r="AF98" s="214"/>
      <c r="AG98" s="216"/>
      <c r="AH98" s="450"/>
      <c r="AI98" s="262">
        <f t="shared" si="30"/>
        <v>0</v>
      </c>
      <c r="AJ98" s="268"/>
      <c r="AK98" s="269"/>
      <c r="AL98" s="267">
        <f t="shared" si="31"/>
        <v>0</v>
      </c>
      <c r="AM98" s="268"/>
      <c r="AN98" s="269"/>
      <c r="AO98" s="277">
        <f t="shared" si="22"/>
        <v>0</v>
      </c>
      <c r="AP98" s="263"/>
      <c r="AQ98" s="278"/>
      <c r="AR98" s="284">
        <f t="shared" si="23"/>
        <v>0</v>
      </c>
      <c r="AS98" s="263"/>
      <c r="AT98" s="279"/>
      <c r="AU98" s="284">
        <f t="shared" si="24"/>
        <v>0</v>
      </c>
      <c r="AV98" s="263"/>
      <c r="AW98" s="264"/>
      <c r="AX98" s="265">
        <f t="shared" si="25"/>
        <v>0</v>
      </c>
      <c r="AY98" s="263"/>
      <c r="AZ98" s="264"/>
      <c r="BA98" s="277">
        <f>ROUND((BC98-0.4)*36,0)</f>
        <v>94</v>
      </c>
      <c r="BB98" s="268">
        <f>Y98</f>
        <v>54</v>
      </c>
      <c r="BC98" s="309">
        <v>3</v>
      </c>
      <c r="BD98" s="284">
        <f t="shared" si="27"/>
        <v>0</v>
      </c>
      <c r="BE98" s="268"/>
      <c r="BF98" s="310"/>
      <c r="BG98" s="378" t="s">
        <v>249</v>
      </c>
      <c r="BH98" s="379"/>
      <c r="BI98" s="379"/>
      <c r="BJ98" s="375" t="s">
        <v>246</v>
      </c>
    </row>
    <row r="99" s="6" customFormat="1" ht="25.5" spans="1:86">
      <c r="A99" s="394"/>
      <c r="B99" s="395"/>
      <c r="C99" s="87" t="s">
        <v>250</v>
      </c>
      <c r="D99" s="88"/>
      <c r="E99" s="88"/>
      <c r="F99" s="88"/>
      <c r="G99" s="88"/>
      <c r="H99" s="88"/>
      <c r="I99" s="88"/>
      <c r="J99" s="88"/>
      <c r="K99" s="88"/>
      <c r="L99" s="88"/>
      <c r="M99" s="88"/>
      <c r="N99" s="88"/>
      <c r="O99" s="88"/>
      <c r="P99" s="88"/>
      <c r="Q99" s="88"/>
      <c r="R99" s="161"/>
      <c r="S99" s="157"/>
      <c r="T99" s="158"/>
      <c r="U99" s="157"/>
      <c r="V99" s="158"/>
      <c r="W99" s="413">
        <f t="shared" si="28"/>
        <v>0</v>
      </c>
      <c r="X99" s="414"/>
      <c r="Y99" s="431">
        <f t="shared" si="29"/>
        <v>0</v>
      </c>
      <c r="Z99" s="432"/>
      <c r="AA99" s="433"/>
      <c r="AB99" s="214"/>
      <c r="AC99" s="216"/>
      <c r="AD99" s="214"/>
      <c r="AE99" s="216"/>
      <c r="AF99" s="214"/>
      <c r="AG99" s="216"/>
      <c r="AH99" s="450"/>
      <c r="AI99" s="262">
        <f t="shared" si="30"/>
        <v>0</v>
      </c>
      <c r="AJ99" s="268"/>
      <c r="AK99" s="269"/>
      <c r="AL99" s="267">
        <f t="shared" si="31"/>
        <v>0</v>
      </c>
      <c r="AM99" s="268"/>
      <c r="AN99" s="269"/>
      <c r="AO99" s="277">
        <f t="shared" si="22"/>
        <v>0</v>
      </c>
      <c r="AP99" s="263"/>
      <c r="AQ99" s="278"/>
      <c r="AR99" s="284">
        <f t="shared" si="23"/>
        <v>0</v>
      </c>
      <c r="AS99" s="263"/>
      <c r="AT99" s="279"/>
      <c r="AU99" s="284">
        <f t="shared" si="24"/>
        <v>0</v>
      </c>
      <c r="AV99" s="263"/>
      <c r="AW99" s="264"/>
      <c r="AX99" s="265">
        <f t="shared" si="25"/>
        <v>0</v>
      </c>
      <c r="AY99" s="263"/>
      <c r="AZ99" s="264"/>
      <c r="BA99" s="277">
        <f t="shared" si="26"/>
        <v>0</v>
      </c>
      <c r="BB99" s="268"/>
      <c r="BC99" s="309"/>
      <c r="BD99" s="284">
        <f t="shared" si="27"/>
        <v>0</v>
      </c>
      <c r="BE99" s="268"/>
      <c r="BF99" s="310"/>
      <c r="BG99" s="378"/>
      <c r="BH99" s="379"/>
      <c r="BI99" s="379"/>
      <c r="BJ99" s="375"/>
      <c r="BK99" s="2"/>
      <c r="BL99" s="2"/>
      <c r="BM99" s="2"/>
      <c r="BN99" s="2"/>
      <c r="BO99" s="2"/>
      <c r="BP99" s="2"/>
      <c r="BQ99" s="2"/>
      <c r="BR99" s="2"/>
      <c r="BS99" s="2"/>
      <c r="BT99" s="2"/>
      <c r="BU99" s="2"/>
      <c r="BV99" s="2"/>
      <c r="BW99" s="2"/>
      <c r="BX99" s="2"/>
      <c r="BY99" s="2"/>
      <c r="BZ99" s="2"/>
      <c r="CA99" s="2"/>
      <c r="CB99" s="2"/>
      <c r="CC99" s="2"/>
      <c r="CD99" s="2"/>
      <c r="CE99" s="2"/>
      <c r="CF99" s="2"/>
      <c r="CG99" s="2"/>
      <c r="CH99" s="2"/>
    </row>
    <row r="100" s="2" customFormat="1" ht="53.25" customHeight="1" spans="1:62">
      <c r="A100" s="89" t="s">
        <v>251</v>
      </c>
      <c r="B100" s="90"/>
      <c r="C100" s="398" t="s">
        <v>252</v>
      </c>
      <c r="D100" s="399"/>
      <c r="E100" s="399"/>
      <c r="F100" s="399"/>
      <c r="G100" s="399"/>
      <c r="H100" s="399"/>
      <c r="I100" s="399"/>
      <c r="J100" s="399"/>
      <c r="K100" s="399"/>
      <c r="L100" s="399"/>
      <c r="M100" s="399"/>
      <c r="N100" s="399"/>
      <c r="O100" s="399"/>
      <c r="P100" s="399"/>
      <c r="Q100" s="399"/>
      <c r="R100" s="416"/>
      <c r="S100" s="157"/>
      <c r="T100" s="158"/>
      <c r="U100" s="157"/>
      <c r="V100" s="158"/>
      <c r="W100" s="417"/>
      <c r="X100" s="418"/>
      <c r="Y100" s="434"/>
      <c r="Z100" s="435"/>
      <c r="AA100" s="436"/>
      <c r="AB100" s="437"/>
      <c r="AC100" s="436"/>
      <c r="AD100" s="437"/>
      <c r="AE100" s="436"/>
      <c r="AF100" s="437"/>
      <c r="AG100" s="436"/>
      <c r="AH100" s="436"/>
      <c r="AI100" s="451"/>
      <c r="AJ100" s="452"/>
      <c r="AK100" s="452"/>
      <c r="AL100" s="453"/>
      <c r="AM100" s="452"/>
      <c r="AN100" s="452"/>
      <c r="AO100" s="463"/>
      <c r="AP100" s="464"/>
      <c r="AQ100" s="465"/>
      <c r="AR100" s="453"/>
      <c r="AS100" s="464"/>
      <c r="AT100" s="465"/>
      <c r="AU100" s="451"/>
      <c r="AV100" s="464"/>
      <c r="AW100" s="465"/>
      <c r="AX100" s="453"/>
      <c r="AY100" s="472"/>
      <c r="AZ100" s="473"/>
      <c r="BA100" s="464"/>
      <c r="BB100" s="472"/>
      <c r="BC100" s="474"/>
      <c r="BD100" s="284"/>
      <c r="BE100" s="268"/>
      <c r="BF100" s="310"/>
      <c r="BG100" s="378"/>
      <c r="BH100" s="379"/>
      <c r="BI100" s="379"/>
      <c r="BJ100" s="375"/>
    </row>
    <row r="101" s="2" customFormat="1" ht="25.5" spans="1:62">
      <c r="A101" s="394" t="s">
        <v>253</v>
      </c>
      <c r="B101" s="395"/>
      <c r="C101" s="91" t="s">
        <v>254</v>
      </c>
      <c r="D101" s="92"/>
      <c r="E101" s="92"/>
      <c r="F101" s="92"/>
      <c r="G101" s="92"/>
      <c r="H101" s="92"/>
      <c r="I101" s="92"/>
      <c r="J101" s="92"/>
      <c r="K101" s="92"/>
      <c r="L101" s="92"/>
      <c r="M101" s="92"/>
      <c r="N101" s="92"/>
      <c r="O101" s="92"/>
      <c r="P101" s="92"/>
      <c r="Q101" s="92"/>
      <c r="R101" s="162"/>
      <c r="S101" s="157">
        <v>5</v>
      </c>
      <c r="T101" s="158"/>
      <c r="U101" s="157">
        <v>4</v>
      </c>
      <c r="V101" s="158"/>
      <c r="W101" s="413">
        <f t="shared" si="28"/>
        <v>216</v>
      </c>
      <c r="X101" s="414"/>
      <c r="Y101" s="431">
        <f t="shared" si="29"/>
        <v>136</v>
      </c>
      <c r="Z101" s="432"/>
      <c r="AA101" s="433">
        <f>1*AR30+1*AU30</f>
        <v>34</v>
      </c>
      <c r="AB101" s="214"/>
      <c r="AC101" s="216">
        <f>3*AR30+3*AU30</f>
        <v>102</v>
      </c>
      <c r="AD101" s="214"/>
      <c r="AE101" s="216"/>
      <c r="AF101" s="214"/>
      <c r="AG101" s="216"/>
      <c r="AH101" s="450"/>
      <c r="AI101" s="262">
        <f t="shared" si="30"/>
        <v>0</v>
      </c>
      <c r="AJ101" s="268"/>
      <c r="AK101" s="269"/>
      <c r="AL101" s="267">
        <f t="shared" si="31"/>
        <v>0</v>
      </c>
      <c r="AM101" s="268"/>
      <c r="AN101" s="269"/>
      <c r="AO101" s="277">
        <f t="shared" si="22"/>
        <v>0</v>
      </c>
      <c r="AP101" s="263"/>
      <c r="AQ101" s="278"/>
      <c r="AR101" s="284">
        <f t="shared" si="23"/>
        <v>108</v>
      </c>
      <c r="AS101" s="263">
        <f>4*AR30</f>
        <v>64</v>
      </c>
      <c r="AT101" s="279">
        <v>3</v>
      </c>
      <c r="AU101" s="284">
        <f t="shared" si="24"/>
        <v>108</v>
      </c>
      <c r="AV101" s="263">
        <f>4*AU30</f>
        <v>72</v>
      </c>
      <c r="AW101" s="264">
        <v>3</v>
      </c>
      <c r="AX101" s="265">
        <f t="shared" si="25"/>
        <v>0</v>
      </c>
      <c r="AY101" s="263"/>
      <c r="AZ101" s="264"/>
      <c r="BA101" s="277">
        <f t="shared" si="26"/>
        <v>0</v>
      </c>
      <c r="BB101" s="268"/>
      <c r="BC101" s="309"/>
      <c r="BD101" s="284">
        <f t="shared" si="27"/>
        <v>0</v>
      </c>
      <c r="BE101" s="268"/>
      <c r="BF101" s="310"/>
      <c r="BG101" s="378" t="s">
        <v>255</v>
      </c>
      <c r="BH101" s="379"/>
      <c r="BI101" s="379"/>
      <c r="BJ101" s="375" t="s">
        <v>125</v>
      </c>
    </row>
    <row r="102" s="2" customFormat="1" ht="52.5" customHeight="1" spans="1:62">
      <c r="A102" s="93" t="s">
        <v>256</v>
      </c>
      <c r="B102" s="94"/>
      <c r="C102" s="91" t="s">
        <v>257</v>
      </c>
      <c r="D102" s="92"/>
      <c r="E102" s="92"/>
      <c r="F102" s="92"/>
      <c r="G102" s="92"/>
      <c r="H102" s="92"/>
      <c r="I102" s="92"/>
      <c r="J102" s="92"/>
      <c r="K102" s="92"/>
      <c r="L102" s="92"/>
      <c r="M102" s="92"/>
      <c r="N102" s="92"/>
      <c r="O102" s="92"/>
      <c r="P102" s="92"/>
      <c r="Q102" s="92"/>
      <c r="R102" s="162"/>
      <c r="S102" s="157">
        <v>6</v>
      </c>
      <c r="T102" s="158"/>
      <c r="U102" s="157">
        <v>5</v>
      </c>
      <c r="V102" s="158"/>
      <c r="W102" s="413">
        <f t="shared" si="28"/>
        <v>216</v>
      </c>
      <c r="X102" s="414"/>
      <c r="Y102" s="431">
        <f t="shared" si="29"/>
        <v>136</v>
      </c>
      <c r="Z102" s="432"/>
      <c r="AA102" s="433">
        <f>2*$AU$30+1*$AX$30</f>
        <v>52</v>
      </c>
      <c r="AB102" s="214"/>
      <c r="AC102" s="216">
        <f>1*$AU$30+1*AX30</f>
        <v>34</v>
      </c>
      <c r="AD102" s="214"/>
      <c r="AE102" s="216">
        <f>1*$AU$30+2*$AX$30</f>
        <v>50</v>
      </c>
      <c r="AF102" s="214"/>
      <c r="AG102" s="216"/>
      <c r="AH102" s="450"/>
      <c r="AI102" s="262">
        <f t="shared" si="30"/>
        <v>0</v>
      </c>
      <c r="AJ102" s="268"/>
      <c r="AK102" s="269"/>
      <c r="AL102" s="267">
        <f t="shared" si="31"/>
        <v>0</v>
      </c>
      <c r="AM102" s="268"/>
      <c r="AN102" s="269"/>
      <c r="AO102" s="277">
        <f t="shared" si="22"/>
        <v>0</v>
      </c>
      <c r="AP102" s="263"/>
      <c r="AQ102" s="278"/>
      <c r="AR102" s="284">
        <f t="shared" si="23"/>
        <v>0</v>
      </c>
      <c r="AS102" s="263"/>
      <c r="AT102" s="279"/>
      <c r="AU102" s="284">
        <f t="shared" ref="AU102" si="32">AW102*36</f>
        <v>108</v>
      </c>
      <c r="AV102" s="263">
        <f>(2+1+2)*$AU$30</f>
        <v>90</v>
      </c>
      <c r="AW102" s="264">
        <v>3</v>
      </c>
      <c r="AX102" s="265">
        <f t="shared" ref="AX102" si="33">AZ102*36</f>
        <v>108</v>
      </c>
      <c r="AY102" s="263">
        <f>(1+1+1)*$AX$30</f>
        <v>48</v>
      </c>
      <c r="AZ102" s="264">
        <v>3</v>
      </c>
      <c r="BA102" s="277">
        <f t="shared" si="26"/>
        <v>0</v>
      </c>
      <c r="BB102" s="268"/>
      <c r="BC102" s="309"/>
      <c r="BD102" s="284">
        <f t="shared" si="27"/>
        <v>0</v>
      </c>
      <c r="BE102" s="268"/>
      <c r="BF102" s="310"/>
      <c r="BG102" s="381" t="s">
        <v>258</v>
      </c>
      <c r="BH102" s="382"/>
      <c r="BI102" s="382"/>
      <c r="BJ102" s="383" t="s">
        <v>125</v>
      </c>
    </row>
    <row r="103" s="2" customFormat="1" ht="78.75" customHeight="1" spans="1:62">
      <c r="A103" s="101"/>
      <c r="B103" s="102"/>
      <c r="C103" s="91" t="s">
        <v>259</v>
      </c>
      <c r="D103" s="92"/>
      <c r="E103" s="92"/>
      <c r="F103" s="92"/>
      <c r="G103" s="92"/>
      <c r="H103" s="92"/>
      <c r="I103" s="92"/>
      <c r="J103" s="92"/>
      <c r="K103" s="92"/>
      <c r="L103" s="92"/>
      <c r="M103" s="92"/>
      <c r="N103" s="92"/>
      <c r="O103" s="92"/>
      <c r="P103" s="92"/>
      <c r="Q103" s="92"/>
      <c r="R103" s="162"/>
      <c r="S103" s="157"/>
      <c r="T103" s="158"/>
      <c r="U103" s="157"/>
      <c r="V103" s="158"/>
      <c r="W103" s="413">
        <f t="shared" si="28"/>
        <v>40</v>
      </c>
      <c r="X103" s="414"/>
      <c r="Y103" s="431">
        <f t="shared" si="29"/>
        <v>0</v>
      </c>
      <c r="Z103" s="432"/>
      <c r="AA103" s="433"/>
      <c r="AB103" s="214"/>
      <c r="AC103" s="216"/>
      <c r="AD103" s="214"/>
      <c r="AE103" s="216"/>
      <c r="AF103" s="214"/>
      <c r="AG103" s="216"/>
      <c r="AH103" s="450"/>
      <c r="AI103" s="262">
        <f t="shared" si="30"/>
        <v>0</v>
      </c>
      <c r="AJ103" s="268"/>
      <c r="AK103" s="269"/>
      <c r="AL103" s="267">
        <f t="shared" si="31"/>
        <v>0</v>
      </c>
      <c r="AM103" s="268"/>
      <c r="AN103" s="269"/>
      <c r="AO103" s="277">
        <f t="shared" si="22"/>
        <v>0</v>
      </c>
      <c r="AP103" s="263"/>
      <c r="AQ103" s="278"/>
      <c r="AR103" s="284">
        <f t="shared" si="23"/>
        <v>0</v>
      </c>
      <c r="AS103" s="263"/>
      <c r="AT103" s="279"/>
      <c r="AU103" s="284">
        <f t="shared" si="24"/>
        <v>0</v>
      </c>
      <c r="AV103" s="263"/>
      <c r="AW103" s="264"/>
      <c r="AX103" s="265">
        <v>40</v>
      </c>
      <c r="AY103" s="263"/>
      <c r="AZ103" s="264">
        <v>1</v>
      </c>
      <c r="BA103" s="277">
        <f t="shared" si="26"/>
        <v>0</v>
      </c>
      <c r="BB103" s="268"/>
      <c r="BC103" s="309"/>
      <c r="BD103" s="284">
        <f t="shared" si="27"/>
        <v>0</v>
      </c>
      <c r="BE103" s="475"/>
      <c r="BF103" s="476"/>
      <c r="BG103" s="387"/>
      <c r="BH103" s="388"/>
      <c r="BI103" s="388"/>
      <c r="BJ103" s="371"/>
    </row>
    <row r="104" s="2" customFormat="1" ht="25.5" spans="1:62">
      <c r="A104" s="394" t="s">
        <v>260</v>
      </c>
      <c r="B104" s="395"/>
      <c r="C104" s="91" t="s">
        <v>261</v>
      </c>
      <c r="D104" s="92"/>
      <c r="E104" s="92"/>
      <c r="F104" s="92"/>
      <c r="G104" s="92"/>
      <c r="H104" s="92"/>
      <c r="I104" s="92"/>
      <c r="J104" s="92"/>
      <c r="K104" s="92"/>
      <c r="L104" s="92"/>
      <c r="M104" s="92"/>
      <c r="N104" s="92"/>
      <c r="O104" s="92"/>
      <c r="P104" s="92"/>
      <c r="Q104" s="92"/>
      <c r="R104" s="162"/>
      <c r="S104" s="157"/>
      <c r="T104" s="158"/>
      <c r="U104" s="157">
        <v>6</v>
      </c>
      <c r="V104" s="158"/>
      <c r="W104" s="413">
        <f t="shared" si="28"/>
        <v>108</v>
      </c>
      <c r="X104" s="414"/>
      <c r="Y104" s="431">
        <f t="shared" si="29"/>
        <v>48</v>
      </c>
      <c r="Z104" s="432"/>
      <c r="AA104" s="433">
        <f>2*AX30</f>
        <v>32</v>
      </c>
      <c r="AB104" s="214"/>
      <c r="AC104" s="216"/>
      <c r="AD104" s="214"/>
      <c r="AE104" s="216">
        <f>1*AX30</f>
        <v>16</v>
      </c>
      <c r="AF104" s="214"/>
      <c r="AG104" s="216"/>
      <c r="AH104" s="450"/>
      <c r="AI104" s="262">
        <f t="shared" si="30"/>
        <v>0</v>
      </c>
      <c r="AJ104" s="268"/>
      <c r="AK104" s="269"/>
      <c r="AL104" s="267">
        <f t="shared" si="31"/>
        <v>0</v>
      </c>
      <c r="AM104" s="268"/>
      <c r="AN104" s="269"/>
      <c r="AO104" s="277">
        <f t="shared" si="22"/>
        <v>0</v>
      </c>
      <c r="AP104" s="263"/>
      <c r="AQ104" s="278"/>
      <c r="AR104" s="284">
        <f t="shared" si="23"/>
        <v>0</v>
      </c>
      <c r="AS104" s="263"/>
      <c r="AT104" s="279"/>
      <c r="AU104" s="284">
        <f t="shared" si="24"/>
        <v>0</v>
      </c>
      <c r="AV104" s="263"/>
      <c r="AW104" s="264"/>
      <c r="AX104" s="265">
        <f t="shared" si="25"/>
        <v>108</v>
      </c>
      <c r="AY104" s="263">
        <f>Y104</f>
        <v>48</v>
      </c>
      <c r="AZ104" s="264">
        <v>3</v>
      </c>
      <c r="BA104" s="277">
        <f t="shared" si="26"/>
        <v>0</v>
      </c>
      <c r="BB104" s="268"/>
      <c r="BC104" s="309"/>
      <c r="BD104" s="284">
        <f t="shared" si="27"/>
        <v>0</v>
      </c>
      <c r="BE104" s="268"/>
      <c r="BF104" s="310"/>
      <c r="BG104" s="378" t="s">
        <v>262</v>
      </c>
      <c r="BH104" s="379"/>
      <c r="BI104" s="379"/>
      <c r="BJ104" s="375" t="s">
        <v>125</v>
      </c>
    </row>
    <row r="105" s="2" customFormat="1" ht="25.5" spans="1:62">
      <c r="A105" s="93" t="s">
        <v>263</v>
      </c>
      <c r="B105" s="94"/>
      <c r="C105" s="91" t="s">
        <v>264</v>
      </c>
      <c r="D105" s="92"/>
      <c r="E105" s="92"/>
      <c r="F105" s="92"/>
      <c r="G105" s="92"/>
      <c r="H105" s="92"/>
      <c r="I105" s="92"/>
      <c r="J105" s="92"/>
      <c r="K105" s="92"/>
      <c r="L105" s="92"/>
      <c r="M105" s="92"/>
      <c r="N105" s="92"/>
      <c r="O105" s="92"/>
      <c r="P105" s="92"/>
      <c r="Q105" s="92"/>
      <c r="R105" s="162"/>
      <c r="S105" s="157">
        <v>6</v>
      </c>
      <c r="T105" s="158">
        <v>7</v>
      </c>
      <c r="U105" s="157"/>
      <c r="V105" s="158"/>
      <c r="W105" s="413">
        <f t="shared" si="28"/>
        <v>216</v>
      </c>
      <c r="X105" s="414"/>
      <c r="Y105" s="431">
        <f t="shared" si="29"/>
        <v>152</v>
      </c>
      <c r="Z105" s="432"/>
      <c r="AA105" s="433">
        <f>2*$AX$30+2*$BA$30</f>
        <v>68</v>
      </c>
      <c r="AB105" s="214"/>
      <c r="AC105" s="216">
        <f>2*$AX$30+2*$BA$30</f>
        <v>68</v>
      </c>
      <c r="AD105" s="214"/>
      <c r="AE105" s="216">
        <f>1*$AX$30</f>
        <v>16</v>
      </c>
      <c r="AF105" s="214"/>
      <c r="AG105" s="216"/>
      <c r="AH105" s="450"/>
      <c r="AI105" s="262">
        <f t="shared" si="30"/>
        <v>0</v>
      </c>
      <c r="AJ105" s="268"/>
      <c r="AK105" s="269"/>
      <c r="AL105" s="267">
        <f t="shared" si="31"/>
        <v>0</v>
      </c>
      <c r="AM105" s="268"/>
      <c r="AN105" s="269"/>
      <c r="AO105" s="277">
        <f t="shared" si="22"/>
        <v>0</v>
      </c>
      <c r="AP105" s="263"/>
      <c r="AQ105" s="278"/>
      <c r="AR105" s="284">
        <f t="shared" si="23"/>
        <v>0</v>
      </c>
      <c r="AS105" s="263"/>
      <c r="AT105" s="279"/>
      <c r="AU105" s="284">
        <f t="shared" si="24"/>
        <v>0</v>
      </c>
      <c r="AV105" s="263"/>
      <c r="AW105" s="264"/>
      <c r="AX105" s="265">
        <f t="shared" ref="AX105" si="34">AZ105*36</f>
        <v>108</v>
      </c>
      <c r="AY105" s="263">
        <f>(2+2+1)*$AX$30</f>
        <v>80</v>
      </c>
      <c r="AZ105" s="264">
        <v>3</v>
      </c>
      <c r="BA105" s="277">
        <v>108</v>
      </c>
      <c r="BB105" s="268">
        <f>(2+2)*$BA$30</f>
        <v>72</v>
      </c>
      <c r="BC105" s="309">
        <v>3</v>
      </c>
      <c r="BD105" s="284">
        <f t="shared" si="27"/>
        <v>0</v>
      </c>
      <c r="BE105" s="475"/>
      <c r="BF105" s="476"/>
      <c r="BG105" s="381" t="s">
        <v>265</v>
      </c>
      <c r="BH105" s="382"/>
      <c r="BI105" s="382"/>
      <c r="BJ105" s="383" t="s">
        <v>125</v>
      </c>
    </row>
    <row r="106" s="2" customFormat="1" ht="52.5" customHeight="1" spans="1:62">
      <c r="A106" s="101"/>
      <c r="B106" s="102"/>
      <c r="C106" s="91" t="s">
        <v>266</v>
      </c>
      <c r="D106" s="92"/>
      <c r="E106" s="92"/>
      <c r="F106" s="92"/>
      <c r="G106" s="92"/>
      <c r="H106" s="92"/>
      <c r="I106" s="92"/>
      <c r="J106" s="92"/>
      <c r="K106" s="92"/>
      <c r="L106" s="92"/>
      <c r="M106" s="92"/>
      <c r="N106" s="92"/>
      <c r="O106" s="92"/>
      <c r="P106" s="92"/>
      <c r="Q106" s="92"/>
      <c r="R106" s="162"/>
      <c r="S106" s="157"/>
      <c r="T106" s="158"/>
      <c r="U106" s="157"/>
      <c r="V106" s="158"/>
      <c r="W106" s="413">
        <f t="shared" si="28"/>
        <v>40</v>
      </c>
      <c r="X106" s="414"/>
      <c r="Y106" s="431">
        <f t="shared" si="29"/>
        <v>0</v>
      </c>
      <c r="Z106" s="432"/>
      <c r="AA106" s="433"/>
      <c r="AB106" s="214"/>
      <c r="AC106" s="216"/>
      <c r="AD106" s="214"/>
      <c r="AE106" s="216"/>
      <c r="AF106" s="214"/>
      <c r="AG106" s="216"/>
      <c r="AH106" s="450"/>
      <c r="AI106" s="262">
        <f t="shared" si="30"/>
        <v>0</v>
      </c>
      <c r="AJ106" s="268"/>
      <c r="AK106" s="269"/>
      <c r="AL106" s="267">
        <f t="shared" si="31"/>
        <v>0</v>
      </c>
      <c r="AM106" s="268"/>
      <c r="AN106" s="269"/>
      <c r="AO106" s="277">
        <f t="shared" si="22"/>
        <v>0</v>
      </c>
      <c r="AP106" s="263"/>
      <c r="AQ106" s="278"/>
      <c r="AR106" s="284">
        <f t="shared" si="23"/>
        <v>0</v>
      </c>
      <c r="AS106" s="263"/>
      <c r="AT106" s="279"/>
      <c r="AU106" s="284">
        <f t="shared" si="24"/>
        <v>0</v>
      </c>
      <c r="AV106" s="263"/>
      <c r="AW106" s="264"/>
      <c r="AX106" s="265">
        <f t="shared" si="25"/>
        <v>0</v>
      </c>
      <c r="AY106" s="263"/>
      <c r="AZ106" s="264"/>
      <c r="BA106" s="277">
        <v>40</v>
      </c>
      <c r="BB106" s="268"/>
      <c r="BC106" s="309">
        <v>1</v>
      </c>
      <c r="BD106" s="284">
        <f t="shared" si="27"/>
        <v>0</v>
      </c>
      <c r="BE106" s="268"/>
      <c r="BF106" s="310"/>
      <c r="BG106" s="387"/>
      <c r="BH106" s="388"/>
      <c r="BI106" s="388"/>
      <c r="BJ106" s="371"/>
    </row>
    <row r="107" s="6" customFormat="1" ht="74.25" customHeight="1" spans="1:86">
      <c r="A107" s="89" t="s">
        <v>267</v>
      </c>
      <c r="B107" s="90"/>
      <c r="C107" s="398" t="s">
        <v>268</v>
      </c>
      <c r="D107" s="399"/>
      <c r="E107" s="399"/>
      <c r="F107" s="399"/>
      <c r="G107" s="399"/>
      <c r="H107" s="399"/>
      <c r="I107" s="399"/>
      <c r="J107" s="399"/>
      <c r="K107" s="399"/>
      <c r="L107" s="399"/>
      <c r="M107" s="399"/>
      <c r="N107" s="399"/>
      <c r="O107" s="399"/>
      <c r="P107" s="399"/>
      <c r="Q107" s="399"/>
      <c r="R107" s="416"/>
      <c r="S107" s="419"/>
      <c r="T107" s="420"/>
      <c r="U107" s="419"/>
      <c r="V107" s="420"/>
      <c r="W107" s="417"/>
      <c r="X107" s="418"/>
      <c r="Y107" s="434"/>
      <c r="Z107" s="435"/>
      <c r="AA107" s="436"/>
      <c r="AB107" s="437"/>
      <c r="AC107" s="436"/>
      <c r="AD107" s="437"/>
      <c r="AE107" s="436"/>
      <c r="AF107" s="437"/>
      <c r="AG107" s="436"/>
      <c r="AH107" s="436"/>
      <c r="AI107" s="451"/>
      <c r="AJ107" s="452"/>
      <c r="AK107" s="452"/>
      <c r="AL107" s="453"/>
      <c r="AM107" s="452"/>
      <c r="AN107" s="452"/>
      <c r="AO107" s="463"/>
      <c r="AP107" s="464"/>
      <c r="AQ107" s="465"/>
      <c r="AR107" s="453"/>
      <c r="AS107" s="464"/>
      <c r="AT107" s="465"/>
      <c r="AU107" s="451"/>
      <c r="AV107" s="464"/>
      <c r="AW107" s="465"/>
      <c r="AX107" s="453"/>
      <c r="AY107" s="472"/>
      <c r="AZ107" s="473"/>
      <c r="BA107" s="464"/>
      <c r="BB107" s="472"/>
      <c r="BC107" s="474"/>
      <c r="BD107" s="464"/>
      <c r="BE107" s="464"/>
      <c r="BF107" s="464"/>
      <c r="BG107" s="482"/>
      <c r="BH107" s="483"/>
      <c r="BI107" s="483"/>
      <c r="BJ107" s="375"/>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row>
    <row r="108" s="6" customFormat="1" ht="50.25" customHeight="1" spans="1:86">
      <c r="A108" s="394" t="s">
        <v>269</v>
      </c>
      <c r="B108" s="395"/>
      <c r="C108" s="91" t="s">
        <v>270</v>
      </c>
      <c r="D108" s="92"/>
      <c r="E108" s="92"/>
      <c r="F108" s="92"/>
      <c r="G108" s="92"/>
      <c r="H108" s="92"/>
      <c r="I108" s="92"/>
      <c r="J108" s="92"/>
      <c r="K108" s="92"/>
      <c r="L108" s="92"/>
      <c r="M108" s="92"/>
      <c r="N108" s="92"/>
      <c r="O108" s="92"/>
      <c r="P108" s="92"/>
      <c r="Q108" s="92"/>
      <c r="R108" s="162"/>
      <c r="S108" s="157">
        <v>5</v>
      </c>
      <c r="T108" s="158"/>
      <c r="U108" s="157">
        <v>4</v>
      </c>
      <c r="V108" s="158"/>
      <c r="W108" s="413">
        <f t="shared" si="28"/>
        <v>216</v>
      </c>
      <c r="X108" s="414"/>
      <c r="Y108" s="431">
        <f t="shared" si="29"/>
        <v>136</v>
      </c>
      <c r="Z108" s="432"/>
      <c r="AA108" s="433">
        <f>2*AR30+2*AU30</f>
        <v>68</v>
      </c>
      <c r="AB108" s="214"/>
      <c r="AC108" s="216">
        <f>2*AR30+2*AU30</f>
        <v>68</v>
      </c>
      <c r="AD108" s="214"/>
      <c r="AE108" s="216"/>
      <c r="AF108" s="214"/>
      <c r="AG108" s="216"/>
      <c r="AH108" s="450"/>
      <c r="AI108" s="262">
        <f t="shared" si="30"/>
        <v>0</v>
      </c>
      <c r="AJ108" s="268"/>
      <c r="AK108" s="269"/>
      <c r="AL108" s="267">
        <f t="shared" si="31"/>
        <v>0</v>
      </c>
      <c r="AM108" s="268"/>
      <c r="AN108" s="269"/>
      <c r="AO108" s="277">
        <f t="shared" si="22"/>
        <v>0</v>
      </c>
      <c r="AP108" s="263"/>
      <c r="AQ108" s="278"/>
      <c r="AR108" s="284">
        <f t="shared" si="23"/>
        <v>108</v>
      </c>
      <c r="AS108" s="263">
        <f>4*AR30</f>
        <v>64</v>
      </c>
      <c r="AT108" s="279">
        <v>3</v>
      </c>
      <c r="AU108" s="284">
        <f t="shared" si="24"/>
        <v>108</v>
      </c>
      <c r="AV108" s="263">
        <f>4*AU30</f>
        <v>72</v>
      </c>
      <c r="AW108" s="264">
        <v>3</v>
      </c>
      <c r="AX108" s="265">
        <f t="shared" si="25"/>
        <v>0</v>
      </c>
      <c r="AY108" s="263"/>
      <c r="AZ108" s="264"/>
      <c r="BA108" s="277">
        <f t="shared" si="26"/>
        <v>0</v>
      </c>
      <c r="BB108" s="268"/>
      <c r="BC108" s="309"/>
      <c r="BD108" s="284">
        <f t="shared" si="27"/>
        <v>0</v>
      </c>
      <c r="BE108" s="268"/>
      <c r="BF108" s="310"/>
      <c r="BG108" s="378" t="s">
        <v>271</v>
      </c>
      <c r="BH108" s="379"/>
      <c r="BI108" s="379"/>
      <c r="BJ108" s="375" t="s">
        <v>139</v>
      </c>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row>
    <row r="109" s="6" customFormat="1" ht="25.5" spans="1:86">
      <c r="A109" s="93" t="s">
        <v>272</v>
      </c>
      <c r="B109" s="94"/>
      <c r="C109" s="91" t="s">
        <v>273</v>
      </c>
      <c r="D109" s="92"/>
      <c r="E109" s="92"/>
      <c r="F109" s="92"/>
      <c r="G109" s="92"/>
      <c r="H109" s="92"/>
      <c r="I109" s="92"/>
      <c r="J109" s="92"/>
      <c r="K109" s="92"/>
      <c r="L109" s="92"/>
      <c r="M109" s="92"/>
      <c r="N109" s="92"/>
      <c r="O109" s="92"/>
      <c r="P109" s="92"/>
      <c r="Q109" s="92"/>
      <c r="R109" s="162"/>
      <c r="S109" s="157">
        <v>6</v>
      </c>
      <c r="T109" s="158"/>
      <c r="U109" s="157">
        <v>5</v>
      </c>
      <c r="V109" s="158"/>
      <c r="W109" s="413">
        <f t="shared" si="28"/>
        <v>216</v>
      </c>
      <c r="X109" s="414"/>
      <c r="Y109" s="431">
        <f t="shared" si="29"/>
        <v>136</v>
      </c>
      <c r="Z109" s="432"/>
      <c r="AA109" s="433">
        <f>2*$AU$30+1*$AX$30</f>
        <v>52</v>
      </c>
      <c r="AB109" s="214"/>
      <c r="AC109" s="216">
        <f>1*$AU$30</f>
        <v>18</v>
      </c>
      <c r="AD109" s="214"/>
      <c r="AE109" s="216">
        <f>1*$AU$30+3*$AX$30</f>
        <v>66</v>
      </c>
      <c r="AF109" s="214"/>
      <c r="AG109" s="216"/>
      <c r="AH109" s="450"/>
      <c r="AI109" s="262">
        <f t="shared" si="30"/>
        <v>0</v>
      </c>
      <c r="AJ109" s="268"/>
      <c r="AK109" s="269"/>
      <c r="AL109" s="267">
        <f t="shared" si="31"/>
        <v>0</v>
      </c>
      <c r="AM109" s="268"/>
      <c r="AN109" s="269"/>
      <c r="AO109" s="277">
        <f t="shared" si="22"/>
        <v>0</v>
      </c>
      <c r="AP109" s="263"/>
      <c r="AQ109" s="278"/>
      <c r="AR109" s="284">
        <f t="shared" si="23"/>
        <v>0</v>
      </c>
      <c r="AS109" s="263"/>
      <c r="AT109" s="279"/>
      <c r="AU109" s="284">
        <f t="shared" si="24"/>
        <v>108</v>
      </c>
      <c r="AV109" s="263">
        <f>(2+1+2)*$AU$30</f>
        <v>90</v>
      </c>
      <c r="AW109" s="264">
        <v>3</v>
      </c>
      <c r="AX109" s="265">
        <f t="shared" si="25"/>
        <v>108</v>
      </c>
      <c r="AY109" s="263">
        <f>(1+2)*$AX$30</f>
        <v>48</v>
      </c>
      <c r="AZ109" s="264">
        <v>3</v>
      </c>
      <c r="BA109" s="277">
        <f t="shared" si="26"/>
        <v>0</v>
      </c>
      <c r="BB109" s="268"/>
      <c r="BC109" s="309"/>
      <c r="BD109" s="284">
        <f t="shared" si="27"/>
        <v>0</v>
      </c>
      <c r="BE109" s="268"/>
      <c r="BF109" s="310"/>
      <c r="BG109" s="381" t="s">
        <v>274</v>
      </c>
      <c r="BH109" s="382"/>
      <c r="BI109" s="382"/>
      <c r="BJ109" s="383" t="s">
        <v>125</v>
      </c>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row>
    <row r="110" s="6" customFormat="1" ht="50.25" customHeight="1" spans="1:86">
      <c r="A110" s="101"/>
      <c r="B110" s="102"/>
      <c r="C110" s="91" t="s">
        <v>275</v>
      </c>
      <c r="D110" s="92"/>
      <c r="E110" s="92"/>
      <c r="F110" s="92"/>
      <c r="G110" s="92"/>
      <c r="H110" s="92"/>
      <c r="I110" s="92"/>
      <c r="J110" s="92"/>
      <c r="K110" s="92"/>
      <c r="L110" s="92"/>
      <c r="M110" s="92"/>
      <c r="N110" s="92"/>
      <c r="O110" s="92"/>
      <c r="P110" s="92"/>
      <c r="Q110" s="92"/>
      <c r="R110" s="162"/>
      <c r="S110" s="157"/>
      <c r="T110" s="158"/>
      <c r="U110" s="157"/>
      <c r="V110" s="158"/>
      <c r="W110" s="413">
        <f t="shared" si="28"/>
        <v>40</v>
      </c>
      <c r="X110" s="414"/>
      <c r="Y110" s="431">
        <f t="shared" si="29"/>
        <v>0</v>
      </c>
      <c r="Z110" s="432"/>
      <c r="AA110" s="433"/>
      <c r="AB110" s="214"/>
      <c r="AC110" s="216"/>
      <c r="AD110" s="214"/>
      <c r="AE110" s="216"/>
      <c r="AF110" s="214"/>
      <c r="AG110" s="216"/>
      <c r="AH110" s="450"/>
      <c r="AI110" s="262">
        <f t="shared" si="30"/>
        <v>0</v>
      </c>
      <c r="AJ110" s="268"/>
      <c r="AK110" s="269"/>
      <c r="AL110" s="267">
        <f t="shared" si="31"/>
        <v>0</v>
      </c>
      <c r="AM110" s="268"/>
      <c r="AN110" s="269"/>
      <c r="AO110" s="277">
        <f t="shared" si="22"/>
        <v>0</v>
      </c>
      <c r="AP110" s="263"/>
      <c r="AQ110" s="278"/>
      <c r="AR110" s="284">
        <f t="shared" si="23"/>
        <v>0</v>
      </c>
      <c r="AS110" s="263"/>
      <c r="AT110" s="279"/>
      <c r="AU110" s="284">
        <f t="shared" si="24"/>
        <v>0</v>
      </c>
      <c r="AV110" s="263"/>
      <c r="AW110" s="264"/>
      <c r="AX110" s="265">
        <v>40</v>
      </c>
      <c r="AY110" s="263"/>
      <c r="AZ110" s="264">
        <v>1</v>
      </c>
      <c r="BA110" s="277">
        <f t="shared" si="26"/>
        <v>0</v>
      </c>
      <c r="BB110" s="268"/>
      <c r="BC110" s="309"/>
      <c r="BD110" s="284">
        <f t="shared" si="27"/>
        <v>0</v>
      </c>
      <c r="BE110" s="268"/>
      <c r="BF110" s="310"/>
      <c r="BG110" s="387"/>
      <c r="BH110" s="388"/>
      <c r="BI110" s="388"/>
      <c r="BJ110" s="371"/>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row>
    <row r="111" s="2" customFormat="1" ht="50.25" customHeight="1" spans="1:62">
      <c r="A111" s="394" t="s">
        <v>276</v>
      </c>
      <c r="B111" s="395"/>
      <c r="C111" s="91" t="s">
        <v>277</v>
      </c>
      <c r="D111" s="92"/>
      <c r="E111" s="92"/>
      <c r="F111" s="92"/>
      <c r="G111" s="92"/>
      <c r="H111" s="92"/>
      <c r="I111" s="92"/>
      <c r="J111" s="92"/>
      <c r="K111" s="92"/>
      <c r="L111" s="92"/>
      <c r="M111" s="92"/>
      <c r="N111" s="92"/>
      <c r="O111" s="92"/>
      <c r="P111" s="92"/>
      <c r="Q111" s="92"/>
      <c r="R111" s="162"/>
      <c r="S111" s="157"/>
      <c r="T111" s="158"/>
      <c r="U111" s="157">
        <v>6</v>
      </c>
      <c r="V111" s="158"/>
      <c r="W111" s="413">
        <f t="shared" si="28"/>
        <v>108</v>
      </c>
      <c r="X111" s="414"/>
      <c r="Y111" s="431">
        <f t="shared" si="29"/>
        <v>48</v>
      </c>
      <c r="Z111" s="432"/>
      <c r="AA111" s="433">
        <f>1*AX30</f>
        <v>16</v>
      </c>
      <c r="AB111" s="214"/>
      <c r="AC111" s="216">
        <f>2*AX30</f>
        <v>32</v>
      </c>
      <c r="AD111" s="214"/>
      <c r="AE111" s="216"/>
      <c r="AF111" s="214"/>
      <c r="AG111" s="216"/>
      <c r="AH111" s="450"/>
      <c r="AI111" s="262">
        <f t="shared" si="30"/>
        <v>0</v>
      </c>
      <c r="AJ111" s="268"/>
      <c r="AK111" s="269"/>
      <c r="AL111" s="267">
        <f t="shared" si="31"/>
        <v>0</v>
      </c>
      <c r="AM111" s="268"/>
      <c r="AN111" s="269"/>
      <c r="AO111" s="277">
        <f t="shared" si="22"/>
        <v>0</v>
      </c>
      <c r="AP111" s="263"/>
      <c r="AQ111" s="278"/>
      <c r="AR111" s="284">
        <f t="shared" si="23"/>
        <v>0</v>
      </c>
      <c r="AS111" s="263"/>
      <c r="AT111" s="279"/>
      <c r="AU111" s="284">
        <f t="shared" si="24"/>
        <v>0</v>
      </c>
      <c r="AV111" s="263"/>
      <c r="AW111" s="264"/>
      <c r="AX111" s="265">
        <f t="shared" si="25"/>
        <v>108</v>
      </c>
      <c r="AY111" s="263">
        <f>Y111</f>
        <v>48</v>
      </c>
      <c r="AZ111" s="264">
        <v>3</v>
      </c>
      <c r="BA111" s="277">
        <f t="shared" si="26"/>
        <v>0</v>
      </c>
      <c r="BB111" s="268"/>
      <c r="BC111" s="309"/>
      <c r="BD111" s="284">
        <f t="shared" si="27"/>
        <v>0</v>
      </c>
      <c r="BE111" s="268"/>
      <c r="BF111" s="310"/>
      <c r="BG111" s="378" t="s">
        <v>278</v>
      </c>
      <c r="BH111" s="379"/>
      <c r="BI111" s="379"/>
      <c r="BJ111" s="380" t="s">
        <v>279</v>
      </c>
    </row>
    <row r="112" s="2" customFormat="1" ht="51.75" customHeight="1" spans="1:62">
      <c r="A112" s="93" t="s">
        <v>280</v>
      </c>
      <c r="B112" s="94"/>
      <c r="C112" s="91" t="s">
        <v>281</v>
      </c>
      <c r="D112" s="92"/>
      <c r="E112" s="92"/>
      <c r="F112" s="92"/>
      <c r="G112" s="92"/>
      <c r="H112" s="92"/>
      <c r="I112" s="92"/>
      <c r="J112" s="92"/>
      <c r="K112" s="92"/>
      <c r="L112" s="92"/>
      <c r="M112" s="92"/>
      <c r="N112" s="92"/>
      <c r="O112" s="92"/>
      <c r="P112" s="92"/>
      <c r="Q112" s="92"/>
      <c r="R112" s="162"/>
      <c r="S112" s="157">
        <v>6</v>
      </c>
      <c r="T112" s="158">
        <v>7</v>
      </c>
      <c r="U112" s="157"/>
      <c r="V112" s="158"/>
      <c r="W112" s="413">
        <f t="shared" si="28"/>
        <v>216</v>
      </c>
      <c r="X112" s="414"/>
      <c r="Y112" s="431">
        <f t="shared" si="29"/>
        <v>152</v>
      </c>
      <c r="Z112" s="432"/>
      <c r="AA112" s="433">
        <f>2*$AX$30+2*$BA$30</f>
        <v>68</v>
      </c>
      <c r="AB112" s="214"/>
      <c r="AC112" s="216">
        <f>2*$AX$30+1*$BA$30</f>
        <v>50</v>
      </c>
      <c r="AD112" s="214"/>
      <c r="AE112" s="216">
        <f>1*$AX$30+1*$BA$30</f>
        <v>34</v>
      </c>
      <c r="AF112" s="214"/>
      <c r="AG112" s="216"/>
      <c r="AH112" s="450"/>
      <c r="AI112" s="262">
        <f t="shared" si="30"/>
        <v>0</v>
      </c>
      <c r="AJ112" s="268"/>
      <c r="AK112" s="269"/>
      <c r="AL112" s="267">
        <f t="shared" si="31"/>
        <v>0</v>
      </c>
      <c r="AM112" s="268"/>
      <c r="AN112" s="269"/>
      <c r="AO112" s="277">
        <f t="shared" si="22"/>
        <v>0</v>
      </c>
      <c r="AP112" s="263"/>
      <c r="AQ112" s="278"/>
      <c r="AR112" s="284">
        <f t="shared" si="23"/>
        <v>0</v>
      </c>
      <c r="AS112" s="263"/>
      <c r="AT112" s="279"/>
      <c r="AU112" s="284">
        <f t="shared" si="24"/>
        <v>0</v>
      </c>
      <c r="AV112" s="263"/>
      <c r="AW112" s="264"/>
      <c r="AX112" s="265">
        <f t="shared" si="25"/>
        <v>108</v>
      </c>
      <c r="AY112" s="263">
        <f>(2+2+1)*$AX$30</f>
        <v>80</v>
      </c>
      <c r="AZ112" s="264">
        <v>3</v>
      </c>
      <c r="BA112" s="277">
        <v>108</v>
      </c>
      <c r="BB112" s="268">
        <f>(2+1+1)*$BA$30</f>
        <v>72</v>
      </c>
      <c r="BC112" s="309">
        <v>3</v>
      </c>
      <c r="BD112" s="284">
        <f t="shared" si="27"/>
        <v>0</v>
      </c>
      <c r="BE112" s="268"/>
      <c r="BF112" s="310"/>
      <c r="BG112" s="381" t="s">
        <v>282</v>
      </c>
      <c r="BH112" s="382"/>
      <c r="BI112" s="382"/>
      <c r="BJ112" s="383" t="s">
        <v>125</v>
      </c>
    </row>
    <row r="113" s="2" customFormat="1" ht="75.75" customHeight="1" spans="1:62">
      <c r="A113" s="101"/>
      <c r="B113" s="102"/>
      <c r="C113" s="91" t="s">
        <v>283</v>
      </c>
      <c r="D113" s="92"/>
      <c r="E113" s="92"/>
      <c r="F113" s="92"/>
      <c r="G113" s="92"/>
      <c r="H113" s="92"/>
      <c r="I113" s="92"/>
      <c r="J113" s="92"/>
      <c r="K113" s="92"/>
      <c r="L113" s="92"/>
      <c r="M113" s="92"/>
      <c r="N113" s="92"/>
      <c r="O113" s="92"/>
      <c r="P113" s="92"/>
      <c r="Q113" s="92"/>
      <c r="R113" s="162"/>
      <c r="S113" s="157"/>
      <c r="T113" s="158"/>
      <c r="U113" s="157"/>
      <c r="V113" s="158"/>
      <c r="W113" s="413">
        <f t="shared" si="28"/>
        <v>40</v>
      </c>
      <c r="X113" s="414"/>
      <c r="Y113" s="431">
        <f t="shared" si="29"/>
        <v>0</v>
      </c>
      <c r="Z113" s="432"/>
      <c r="AA113" s="433"/>
      <c r="AB113" s="214"/>
      <c r="AC113" s="216"/>
      <c r="AD113" s="214"/>
      <c r="AE113" s="216"/>
      <c r="AF113" s="214"/>
      <c r="AG113" s="216"/>
      <c r="AH113" s="450"/>
      <c r="AI113" s="262">
        <f t="shared" si="30"/>
        <v>0</v>
      </c>
      <c r="AJ113" s="268"/>
      <c r="AK113" s="269"/>
      <c r="AL113" s="267">
        <f t="shared" si="31"/>
        <v>0</v>
      </c>
      <c r="AM113" s="268"/>
      <c r="AN113" s="269"/>
      <c r="AO113" s="277">
        <f t="shared" si="22"/>
        <v>0</v>
      </c>
      <c r="AP113" s="263"/>
      <c r="AQ113" s="278"/>
      <c r="AR113" s="284">
        <f t="shared" si="23"/>
        <v>0</v>
      </c>
      <c r="AS113" s="263"/>
      <c r="AT113" s="279"/>
      <c r="AU113" s="284">
        <f t="shared" si="24"/>
        <v>0</v>
      </c>
      <c r="AV113" s="263"/>
      <c r="AW113" s="264"/>
      <c r="AX113" s="265">
        <f t="shared" si="25"/>
        <v>0</v>
      </c>
      <c r="AY113" s="263"/>
      <c r="AZ113" s="264"/>
      <c r="BA113" s="277">
        <v>40</v>
      </c>
      <c r="BB113" s="268"/>
      <c r="BC113" s="309">
        <v>1</v>
      </c>
      <c r="BD113" s="284">
        <f t="shared" si="27"/>
        <v>0</v>
      </c>
      <c r="BE113" s="268"/>
      <c r="BF113" s="310"/>
      <c r="BG113" s="387"/>
      <c r="BH113" s="388"/>
      <c r="BI113" s="388"/>
      <c r="BJ113" s="371"/>
    </row>
    <row r="114" s="6" customFormat="1" ht="25.5" customHeight="1" spans="1:86">
      <c r="A114" s="85" t="s">
        <v>284</v>
      </c>
      <c r="B114" s="86"/>
      <c r="C114" s="87" t="s">
        <v>285</v>
      </c>
      <c r="D114" s="88"/>
      <c r="E114" s="88"/>
      <c r="F114" s="88"/>
      <c r="G114" s="88"/>
      <c r="H114" s="88"/>
      <c r="I114" s="88"/>
      <c r="J114" s="88"/>
      <c r="K114" s="88"/>
      <c r="L114" s="88"/>
      <c r="M114" s="88"/>
      <c r="N114" s="88"/>
      <c r="O114" s="88"/>
      <c r="P114" s="88"/>
      <c r="Q114" s="88"/>
      <c r="R114" s="161"/>
      <c r="S114" s="179"/>
      <c r="T114" s="180"/>
      <c r="U114" s="421"/>
      <c r="V114" s="421"/>
      <c r="W114" s="179"/>
      <c r="X114" s="421"/>
      <c r="Y114" s="438"/>
      <c r="Z114" s="439"/>
      <c r="AA114" s="421"/>
      <c r="AB114" s="440"/>
      <c r="AC114" s="441"/>
      <c r="AD114" s="440"/>
      <c r="AE114" s="441"/>
      <c r="AF114" s="440"/>
      <c r="AG114" s="441"/>
      <c r="AH114" s="180"/>
      <c r="AI114" s="454"/>
      <c r="AJ114" s="452"/>
      <c r="AK114" s="455"/>
      <c r="AL114" s="456"/>
      <c r="AM114" s="452"/>
      <c r="AN114" s="455"/>
      <c r="AO114" s="466"/>
      <c r="AP114" s="452"/>
      <c r="AQ114" s="467"/>
      <c r="AR114" s="454"/>
      <c r="AS114" s="452"/>
      <c r="AT114" s="468"/>
      <c r="AU114" s="454"/>
      <c r="AV114" s="452"/>
      <c r="AW114" s="455"/>
      <c r="AX114" s="456"/>
      <c r="AY114" s="452"/>
      <c r="AZ114" s="455"/>
      <c r="BA114" s="466"/>
      <c r="BB114" s="452"/>
      <c r="BC114" s="467"/>
      <c r="BD114" s="454"/>
      <c r="BE114" s="452"/>
      <c r="BF114" s="468"/>
      <c r="BG114" s="372"/>
      <c r="BH114" s="373"/>
      <c r="BI114" s="374"/>
      <c r="BJ114" s="375"/>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row>
    <row r="115" s="6" customFormat="1" ht="48" customHeight="1" spans="1:86">
      <c r="A115" s="81" t="s">
        <v>286</v>
      </c>
      <c r="B115" s="82"/>
      <c r="C115" s="83" t="s">
        <v>287</v>
      </c>
      <c r="D115" s="84"/>
      <c r="E115" s="84"/>
      <c r="F115" s="84"/>
      <c r="G115" s="84"/>
      <c r="H115" s="84"/>
      <c r="I115" s="84"/>
      <c r="J115" s="84"/>
      <c r="K115" s="84"/>
      <c r="L115" s="84"/>
      <c r="M115" s="84"/>
      <c r="N115" s="84"/>
      <c r="O115" s="84"/>
      <c r="P115" s="84"/>
      <c r="Q115" s="84"/>
      <c r="R115" s="155"/>
      <c r="S115" s="65"/>
      <c r="T115" s="156"/>
      <c r="U115" s="194"/>
      <c r="V115" s="66"/>
      <c r="W115" s="422" t="s">
        <v>288</v>
      </c>
      <c r="X115" s="216"/>
      <c r="Y115" s="442" t="s">
        <v>288</v>
      </c>
      <c r="Z115" s="443"/>
      <c r="AA115" s="214" t="s">
        <v>288</v>
      </c>
      <c r="AB115" s="215"/>
      <c r="AC115" s="215"/>
      <c r="AD115" s="215"/>
      <c r="AE115" s="215"/>
      <c r="AF115" s="215"/>
      <c r="AG115" s="215"/>
      <c r="AH115" s="266"/>
      <c r="AI115" s="280" t="str">
        <f>W115</f>
        <v>/10</v>
      </c>
      <c r="AJ115" s="268" t="str">
        <f>AA115</f>
        <v>/10</v>
      </c>
      <c r="AK115" s="269"/>
      <c r="AL115" s="281"/>
      <c r="AM115" s="268"/>
      <c r="AN115" s="269"/>
      <c r="AO115" s="243"/>
      <c r="AP115" s="268"/>
      <c r="AQ115" s="309"/>
      <c r="AR115" s="280"/>
      <c r="AS115" s="268"/>
      <c r="AT115" s="310"/>
      <c r="AU115" s="280"/>
      <c r="AV115" s="268"/>
      <c r="AW115" s="269"/>
      <c r="AX115" s="281"/>
      <c r="AY115" s="268"/>
      <c r="AZ115" s="269"/>
      <c r="BA115" s="243"/>
      <c r="BB115" s="268"/>
      <c r="BC115" s="309"/>
      <c r="BD115" s="280"/>
      <c r="BE115" s="268"/>
      <c r="BF115" s="310"/>
      <c r="BG115" s="372"/>
      <c r="BH115" s="373"/>
      <c r="BI115" s="374"/>
      <c r="BJ115" s="375" t="s">
        <v>84</v>
      </c>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row>
    <row r="116" s="6" customFormat="1" ht="25.5" spans="1:86">
      <c r="A116" s="81" t="s">
        <v>289</v>
      </c>
      <c r="B116" s="82"/>
      <c r="C116" s="83" t="s">
        <v>290</v>
      </c>
      <c r="D116" s="84"/>
      <c r="E116" s="84"/>
      <c r="F116" s="84"/>
      <c r="G116" s="84"/>
      <c r="H116" s="84"/>
      <c r="I116" s="84"/>
      <c r="J116" s="84"/>
      <c r="K116" s="84"/>
      <c r="L116" s="84"/>
      <c r="M116" s="84"/>
      <c r="N116" s="84"/>
      <c r="O116" s="84"/>
      <c r="P116" s="84"/>
      <c r="Q116" s="84"/>
      <c r="R116" s="155"/>
      <c r="S116" s="65"/>
      <c r="T116" s="156"/>
      <c r="U116" s="194"/>
      <c r="V116" s="66"/>
      <c r="W116" s="422" t="s">
        <v>288</v>
      </c>
      <c r="X116" s="216"/>
      <c r="Y116" s="442" t="s">
        <v>288</v>
      </c>
      <c r="Z116" s="443"/>
      <c r="AA116" s="214" t="s">
        <v>288</v>
      </c>
      <c r="AB116" s="215"/>
      <c r="AC116" s="215"/>
      <c r="AD116" s="215"/>
      <c r="AE116" s="215"/>
      <c r="AF116" s="215"/>
      <c r="AG116" s="215"/>
      <c r="AH116" s="266"/>
      <c r="AI116" s="280"/>
      <c r="AJ116" s="268"/>
      <c r="AK116" s="269"/>
      <c r="AL116" s="281" t="s">
        <v>288</v>
      </c>
      <c r="AM116" s="268" t="s">
        <v>288</v>
      </c>
      <c r="AN116" s="269"/>
      <c r="AO116" s="243"/>
      <c r="AP116" s="268"/>
      <c r="AQ116" s="309"/>
      <c r="AR116" s="280"/>
      <c r="AS116" s="268"/>
      <c r="AT116" s="310"/>
      <c r="AU116" s="280"/>
      <c r="AV116" s="268"/>
      <c r="AW116" s="269"/>
      <c r="AX116" s="281"/>
      <c r="AY116" s="268"/>
      <c r="AZ116" s="269"/>
      <c r="BA116" s="243"/>
      <c r="BB116" s="268"/>
      <c r="BC116" s="309"/>
      <c r="BD116" s="280"/>
      <c r="BE116" s="268"/>
      <c r="BF116" s="310"/>
      <c r="BG116" s="372"/>
      <c r="BH116" s="373"/>
      <c r="BI116" s="374"/>
      <c r="BJ116" s="375" t="s">
        <v>291</v>
      </c>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row>
    <row r="117" s="2" customFormat="1" ht="25.5" spans="1:62">
      <c r="A117" s="394" t="s">
        <v>292</v>
      </c>
      <c r="B117" s="395"/>
      <c r="C117" s="83" t="s">
        <v>293</v>
      </c>
      <c r="D117" s="84"/>
      <c r="E117" s="84"/>
      <c r="F117" s="84"/>
      <c r="G117" s="84"/>
      <c r="H117" s="84"/>
      <c r="I117" s="84"/>
      <c r="J117" s="84"/>
      <c r="K117" s="84"/>
      <c r="L117" s="84"/>
      <c r="M117" s="84"/>
      <c r="N117" s="84"/>
      <c r="O117" s="84"/>
      <c r="P117" s="84"/>
      <c r="Q117" s="84"/>
      <c r="R117" s="155"/>
      <c r="S117" s="65"/>
      <c r="T117" s="156"/>
      <c r="U117" s="194"/>
      <c r="V117" s="66"/>
      <c r="W117" s="422" t="s">
        <v>294</v>
      </c>
      <c r="X117" s="216"/>
      <c r="Y117" s="442" t="s">
        <v>295</v>
      </c>
      <c r="Z117" s="443"/>
      <c r="AA117" s="214"/>
      <c r="AB117" s="215"/>
      <c r="AC117" s="215"/>
      <c r="AD117" s="215"/>
      <c r="AE117" s="215" t="s">
        <v>295</v>
      </c>
      <c r="AF117" s="215"/>
      <c r="AG117" s="215"/>
      <c r="AH117" s="266"/>
      <c r="AI117" s="280"/>
      <c r="AJ117" s="268"/>
      <c r="AK117" s="269"/>
      <c r="AL117" s="281"/>
      <c r="AM117" s="268"/>
      <c r="AN117" s="269"/>
      <c r="AO117" s="243"/>
      <c r="AP117" s="268"/>
      <c r="AQ117" s="309"/>
      <c r="AR117" s="280"/>
      <c r="AS117" s="268"/>
      <c r="AT117" s="310"/>
      <c r="AU117" s="243" t="s">
        <v>296</v>
      </c>
      <c r="AV117" s="268" t="s">
        <v>297</v>
      </c>
      <c r="AW117" s="309"/>
      <c r="AX117" s="280" t="s">
        <v>296</v>
      </c>
      <c r="AY117" s="268" t="s">
        <v>297</v>
      </c>
      <c r="AZ117" s="310"/>
      <c r="BA117" s="243"/>
      <c r="BB117" s="268"/>
      <c r="BC117" s="309"/>
      <c r="BD117" s="280"/>
      <c r="BE117" s="268"/>
      <c r="BF117" s="310"/>
      <c r="BG117" s="372" t="s">
        <v>95</v>
      </c>
      <c r="BH117" s="373"/>
      <c r="BI117" s="374"/>
      <c r="BJ117" s="375" t="s">
        <v>96</v>
      </c>
    </row>
    <row r="118" s="6" customFormat="1" ht="25.5" customHeight="1" spans="1:86">
      <c r="A118" s="81" t="s">
        <v>298</v>
      </c>
      <c r="B118" s="82"/>
      <c r="C118" s="83" t="s">
        <v>299</v>
      </c>
      <c r="D118" s="84"/>
      <c r="E118" s="84"/>
      <c r="F118" s="84"/>
      <c r="G118" s="84"/>
      <c r="H118" s="84"/>
      <c r="I118" s="84"/>
      <c r="J118" s="84"/>
      <c r="K118" s="84"/>
      <c r="L118" s="84"/>
      <c r="M118" s="84"/>
      <c r="N118" s="84"/>
      <c r="O118" s="84"/>
      <c r="P118" s="84"/>
      <c r="Q118" s="84"/>
      <c r="R118" s="155"/>
      <c r="S118" s="65"/>
      <c r="T118" s="156"/>
      <c r="U118" s="194"/>
      <c r="V118" s="66"/>
      <c r="W118" s="422" t="s">
        <v>295</v>
      </c>
      <c r="X118" s="216"/>
      <c r="Y118" s="442" t="s">
        <v>295</v>
      </c>
      <c r="Z118" s="443"/>
      <c r="AA118" s="214"/>
      <c r="AB118" s="215"/>
      <c r="AC118" s="215"/>
      <c r="AD118" s="215"/>
      <c r="AE118" s="215" t="s">
        <v>295</v>
      </c>
      <c r="AF118" s="215"/>
      <c r="AG118" s="215"/>
      <c r="AH118" s="266"/>
      <c r="AI118" s="280"/>
      <c r="AJ118" s="268"/>
      <c r="AK118" s="269"/>
      <c r="AL118" s="281"/>
      <c r="AM118" s="268"/>
      <c r="AN118" s="269"/>
      <c r="AO118" s="243"/>
      <c r="AP118" s="268"/>
      <c r="AQ118" s="309"/>
      <c r="AR118" s="280"/>
      <c r="AS118" s="268"/>
      <c r="AT118" s="310"/>
      <c r="AU118" s="280" t="s">
        <v>297</v>
      </c>
      <c r="AV118" s="268" t="s">
        <v>297</v>
      </c>
      <c r="AW118" s="269"/>
      <c r="AX118" s="281" t="s">
        <v>297</v>
      </c>
      <c r="AY118" s="268" t="s">
        <v>297</v>
      </c>
      <c r="AZ118" s="269"/>
      <c r="BA118" s="243"/>
      <c r="BB118" s="268"/>
      <c r="BC118" s="309"/>
      <c r="BD118" s="280"/>
      <c r="BE118" s="268"/>
      <c r="BF118" s="310"/>
      <c r="BG118" s="372"/>
      <c r="BH118" s="373"/>
      <c r="BI118" s="374"/>
      <c r="BJ118" s="375" t="s">
        <v>300</v>
      </c>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row>
    <row r="119" s="6" customFormat="1" ht="25.5" customHeight="1" spans="1:86">
      <c r="A119" s="400" t="s">
        <v>301</v>
      </c>
      <c r="B119" s="401"/>
      <c r="C119" s="83" t="s">
        <v>302</v>
      </c>
      <c r="D119" s="84"/>
      <c r="E119" s="84"/>
      <c r="F119" s="84"/>
      <c r="G119" s="84"/>
      <c r="H119" s="84"/>
      <c r="I119" s="84"/>
      <c r="J119" s="84"/>
      <c r="K119" s="84"/>
      <c r="L119" s="84"/>
      <c r="M119" s="84"/>
      <c r="N119" s="84"/>
      <c r="O119" s="84"/>
      <c r="P119" s="84"/>
      <c r="Q119" s="84"/>
      <c r="R119" s="155"/>
      <c r="S119" s="157"/>
      <c r="T119" s="158"/>
      <c r="U119" s="181"/>
      <c r="V119" s="181"/>
      <c r="W119" s="157" t="s">
        <v>303</v>
      </c>
      <c r="X119" s="181"/>
      <c r="Y119" s="444" t="s">
        <v>303</v>
      </c>
      <c r="Z119" s="445"/>
      <c r="AA119" s="181" t="s">
        <v>303</v>
      </c>
      <c r="AB119" s="194"/>
      <c r="AC119" s="66"/>
      <c r="AD119" s="194"/>
      <c r="AE119" s="66"/>
      <c r="AF119" s="194"/>
      <c r="AG119" s="66"/>
      <c r="AH119" s="158"/>
      <c r="AI119" s="280"/>
      <c r="AJ119" s="268"/>
      <c r="AK119" s="269"/>
      <c r="AL119" s="281"/>
      <c r="AM119" s="268"/>
      <c r="AN119" s="269"/>
      <c r="AO119" s="243"/>
      <c r="AP119" s="268"/>
      <c r="AQ119" s="309"/>
      <c r="AR119" s="280"/>
      <c r="AS119" s="268"/>
      <c r="AT119" s="310"/>
      <c r="AU119" s="280"/>
      <c r="AV119" s="268"/>
      <c r="AW119" s="269"/>
      <c r="AX119" s="281" t="str">
        <f>W119</f>
        <v>/30</v>
      </c>
      <c r="AY119" s="268" t="str">
        <f>Y119</f>
        <v>/30</v>
      </c>
      <c r="AZ119" s="269"/>
      <c r="BA119" s="243"/>
      <c r="BB119" s="268"/>
      <c r="BC119" s="309"/>
      <c r="BD119" s="280"/>
      <c r="BE119" s="268"/>
      <c r="BF119" s="310"/>
      <c r="BG119" s="372"/>
      <c r="BH119" s="373"/>
      <c r="BI119" s="374"/>
      <c r="BJ119" s="375" t="s">
        <v>100</v>
      </c>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row>
    <row r="120" s="6" customFormat="1" ht="26.25" customHeight="1" spans="1:86">
      <c r="A120" s="85" t="s">
        <v>304</v>
      </c>
      <c r="B120" s="86"/>
      <c r="C120" s="87" t="s">
        <v>305</v>
      </c>
      <c r="D120" s="88"/>
      <c r="E120" s="88"/>
      <c r="F120" s="88"/>
      <c r="G120" s="88"/>
      <c r="H120" s="88"/>
      <c r="I120" s="88"/>
      <c r="J120" s="88"/>
      <c r="K120" s="88"/>
      <c r="L120" s="88"/>
      <c r="M120" s="88"/>
      <c r="N120" s="88"/>
      <c r="O120" s="88"/>
      <c r="P120" s="88"/>
      <c r="Q120" s="88"/>
      <c r="R120" s="161"/>
      <c r="S120" s="179"/>
      <c r="T120" s="180"/>
      <c r="U120" s="421"/>
      <c r="V120" s="421"/>
      <c r="W120" s="179"/>
      <c r="X120" s="421"/>
      <c r="Y120" s="438"/>
      <c r="Z120" s="439"/>
      <c r="AA120" s="421"/>
      <c r="AB120" s="440"/>
      <c r="AC120" s="441"/>
      <c r="AD120" s="440"/>
      <c r="AE120" s="441"/>
      <c r="AF120" s="440"/>
      <c r="AG120" s="441"/>
      <c r="AH120" s="180"/>
      <c r="AI120" s="454"/>
      <c r="AJ120" s="452"/>
      <c r="AK120" s="455"/>
      <c r="AL120" s="456"/>
      <c r="AM120" s="452"/>
      <c r="AN120" s="455"/>
      <c r="AO120" s="466"/>
      <c r="AP120" s="452"/>
      <c r="AQ120" s="467"/>
      <c r="AR120" s="454"/>
      <c r="AS120" s="452"/>
      <c r="AT120" s="468"/>
      <c r="AU120" s="454"/>
      <c r="AV120" s="452"/>
      <c r="AW120" s="455"/>
      <c r="AX120" s="456"/>
      <c r="AY120" s="452"/>
      <c r="AZ120" s="455"/>
      <c r="BA120" s="466"/>
      <c r="BB120" s="452"/>
      <c r="BC120" s="467"/>
      <c r="BD120" s="454"/>
      <c r="BE120" s="452"/>
      <c r="BF120" s="468"/>
      <c r="BG120" s="484"/>
      <c r="BH120" s="485"/>
      <c r="BI120" s="486"/>
      <c r="BJ120" s="375"/>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row>
    <row r="121" s="6" customFormat="1" ht="25.5" customHeight="1" spans="1:86">
      <c r="A121" s="402" t="s">
        <v>306</v>
      </c>
      <c r="B121" s="403"/>
      <c r="C121" s="83" t="s">
        <v>299</v>
      </c>
      <c r="D121" s="84"/>
      <c r="E121" s="84"/>
      <c r="F121" s="84"/>
      <c r="G121" s="84"/>
      <c r="H121" s="84"/>
      <c r="I121" s="84"/>
      <c r="J121" s="84"/>
      <c r="K121" s="84"/>
      <c r="L121" s="84"/>
      <c r="M121" s="84"/>
      <c r="N121" s="84"/>
      <c r="O121" s="84"/>
      <c r="P121" s="84"/>
      <c r="Q121" s="84"/>
      <c r="R121" s="155"/>
      <c r="S121" s="65"/>
      <c r="T121" s="156"/>
      <c r="U121" s="194" t="s">
        <v>307</v>
      </c>
      <c r="V121" s="66"/>
      <c r="W121" s="422" t="str">
        <f>Y121</f>
        <v>/320</v>
      </c>
      <c r="X121" s="216"/>
      <c r="Y121" s="442" t="str">
        <f>AE121</f>
        <v>/320</v>
      </c>
      <c r="Z121" s="443"/>
      <c r="AA121" s="214"/>
      <c r="AB121" s="215"/>
      <c r="AC121" s="215"/>
      <c r="AD121" s="215"/>
      <c r="AE121" s="215" t="s">
        <v>308</v>
      </c>
      <c r="AF121" s="215"/>
      <c r="AG121" s="215"/>
      <c r="AH121" s="266"/>
      <c r="AI121" s="243" t="s">
        <v>295</v>
      </c>
      <c r="AJ121" s="268" t="s">
        <v>295</v>
      </c>
      <c r="AK121" s="269"/>
      <c r="AL121" s="281" t="s">
        <v>295</v>
      </c>
      <c r="AM121" s="268" t="s">
        <v>295</v>
      </c>
      <c r="AN121" s="269"/>
      <c r="AO121" s="243" t="s">
        <v>295</v>
      </c>
      <c r="AP121" s="268" t="s">
        <v>295</v>
      </c>
      <c r="AQ121" s="309"/>
      <c r="AR121" s="281" t="s">
        <v>295</v>
      </c>
      <c r="AS121" s="268" t="s">
        <v>295</v>
      </c>
      <c r="AT121" s="310"/>
      <c r="AU121" s="280" t="s">
        <v>297</v>
      </c>
      <c r="AV121" s="268" t="s">
        <v>297</v>
      </c>
      <c r="AW121" s="269"/>
      <c r="AX121" s="281" t="s">
        <v>297</v>
      </c>
      <c r="AY121" s="268" t="s">
        <v>297</v>
      </c>
      <c r="AZ121" s="269"/>
      <c r="BA121" s="243"/>
      <c r="BB121" s="268"/>
      <c r="BC121" s="309"/>
      <c r="BD121" s="280"/>
      <c r="BE121" s="268"/>
      <c r="BF121" s="310"/>
      <c r="BG121" s="372" t="s">
        <v>309</v>
      </c>
      <c r="BH121" s="373"/>
      <c r="BI121" s="374"/>
      <c r="BJ121" s="375" t="s">
        <v>300</v>
      </c>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row>
    <row r="122" s="6" customFormat="1" ht="27.75" customHeight="1" spans="1:86">
      <c r="A122" s="402" t="s">
        <v>310</v>
      </c>
      <c r="B122" s="403"/>
      <c r="C122" s="404" t="s">
        <v>311</v>
      </c>
      <c r="D122" s="405"/>
      <c r="E122" s="405"/>
      <c r="F122" s="405"/>
      <c r="G122" s="405"/>
      <c r="H122" s="405"/>
      <c r="I122" s="405"/>
      <c r="J122" s="405"/>
      <c r="K122" s="405"/>
      <c r="L122" s="405"/>
      <c r="M122" s="405"/>
      <c r="N122" s="405"/>
      <c r="O122" s="405"/>
      <c r="P122" s="405"/>
      <c r="Q122" s="405"/>
      <c r="R122" s="423"/>
      <c r="S122" s="65"/>
      <c r="T122" s="156"/>
      <c r="U122" s="194" t="s">
        <v>312</v>
      </c>
      <c r="V122" s="66"/>
      <c r="W122" s="422" t="s">
        <v>313</v>
      </c>
      <c r="X122" s="216"/>
      <c r="Y122" s="442" t="s">
        <v>297</v>
      </c>
      <c r="Z122" s="443"/>
      <c r="AA122" s="214"/>
      <c r="AB122" s="215"/>
      <c r="AC122" s="215"/>
      <c r="AD122" s="215"/>
      <c r="AE122" s="215" t="s">
        <v>297</v>
      </c>
      <c r="AF122" s="215"/>
      <c r="AG122" s="215"/>
      <c r="AH122" s="266"/>
      <c r="AI122" s="280" t="str">
        <f>W122</f>
        <v>/72</v>
      </c>
      <c r="AJ122" s="268" t="str">
        <f>Y122</f>
        <v>/32</v>
      </c>
      <c r="AK122" s="269"/>
      <c r="AL122" s="281"/>
      <c r="AM122" s="268"/>
      <c r="AN122" s="269"/>
      <c r="AO122" s="243"/>
      <c r="AP122" s="268"/>
      <c r="AQ122" s="309"/>
      <c r="AR122" s="280"/>
      <c r="AS122" s="268"/>
      <c r="AT122" s="310"/>
      <c r="AU122" s="280"/>
      <c r="AV122" s="268"/>
      <c r="AW122" s="269"/>
      <c r="AX122" s="281"/>
      <c r="AY122" s="268"/>
      <c r="AZ122" s="269"/>
      <c r="BA122" s="243"/>
      <c r="BB122" s="268"/>
      <c r="BC122" s="309"/>
      <c r="BD122" s="280"/>
      <c r="BE122" s="268"/>
      <c r="BF122" s="310"/>
      <c r="BG122" s="372" t="s">
        <v>314</v>
      </c>
      <c r="BH122" s="373"/>
      <c r="BI122" s="374"/>
      <c r="BJ122" s="375" t="s">
        <v>315</v>
      </c>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row>
    <row r="123" s="6" customFormat="1" ht="49.5" customHeight="1" spans="1:86">
      <c r="A123" s="400" t="s">
        <v>316</v>
      </c>
      <c r="B123" s="401"/>
      <c r="C123" s="83" t="s">
        <v>317</v>
      </c>
      <c r="D123" s="84"/>
      <c r="E123" s="84"/>
      <c r="F123" s="84"/>
      <c r="G123" s="84"/>
      <c r="H123" s="84"/>
      <c r="I123" s="84"/>
      <c r="J123" s="84"/>
      <c r="K123" s="84"/>
      <c r="L123" s="84"/>
      <c r="M123" s="84"/>
      <c r="N123" s="84"/>
      <c r="O123" s="84"/>
      <c r="P123" s="84"/>
      <c r="Q123" s="84"/>
      <c r="R123" s="155"/>
      <c r="S123" s="65"/>
      <c r="T123" s="156"/>
      <c r="U123" s="194" t="s">
        <v>318</v>
      </c>
      <c r="V123" s="66"/>
      <c r="W123" s="422" t="s">
        <v>319</v>
      </c>
      <c r="X123" s="216"/>
      <c r="Y123" s="442" t="s">
        <v>296</v>
      </c>
      <c r="Z123" s="443"/>
      <c r="AA123" s="181" t="s">
        <v>297</v>
      </c>
      <c r="AB123" s="194"/>
      <c r="AC123" s="181" t="s">
        <v>320</v>
      </c>
      <c r="AD123" s="194"/>
      <c r="AE123" s="215"/>
      <c r="AF123" s="215"/>
      <c r="AG123" s="215"/>
      <c r="AH123" s="266"/>
      <c r="AI123" s="280"/>
      <c r="AJ123" s="268"/>
      <c r="AK123" s="269"/>
      <c r="AL123" s="281" t="s">
        <v>319</v>
      </c>
      <c r="AM123" s="268" t="s">
        <v>296</v>
      </c>
      <c r="AN123" s="269"/>
      <c r="AO123" s="243"/>
      <c r="AP123" s="268"/>
      <c r="AQ123" s="309"/>
      <c r="AR123" s="280"/>
      <c r="AS123" s="268"/>
      <c r="AT123" s="310"/>
      <c r="AU123" s="280"/>
      <c r="AV123" s="268"/>
      <c r="AW123" s="269"/>
      <c r="AX123" s="281"/>
      <c r="AY123" s="268"/>
      <c r="AZ123" s="269"/>
      <c r="BA123" s="243"/>
      <c r="BB123" s="268"/>
      <c r="BC123" s="309"/>
      <c r="BD123" s="280"/>
      <c r="BE123" s="268"/>
      <c r="BF123" s="310"/>
      <c r="BG123" s="372" t="s">
        <v>321</v>
      </c>
      <c r="BH123" s="373"/>
      <c r="BI123" s="374"/>
      <c r="BJ123" s="375" t="s">
        <v>322</v>
      </c>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row>
    <row r="124" s="2" customFormat="1" ht="27" customHeight="1" spans="1:62">
      <c r="A124" s="394" t="s">
        <v>323</v>
      </c>
      <c r="B124" s="395"/>
      <c r="C124" s="83" t="s">
        <v>324</v>
      </c>
      <c r="D124" s="84"/>
      <c r="E124" s="84"/>
      <c r="F124" s="84"/>
      <c r="G124" s="84"/>
      <c r="H124" s="84"/>
      <c r="I124" s="84"/>
      <c r="J124" s="84"/>
      <c r="K124" s="84"/>
      <c r="L124" s="84"/>
      <c r="M124" s="84"/>
      <c r="N124" s="84"/>
      <c r="O124" s="84"/>
      <c r="P124" s="84"/>
      <c r="Q124" s="84"/>
      <c r="R124" s="155"/>
      <c r="S124" s="157"/>
      <c r="T124" s="158"/>
      <c r="U124" s="181" t="s">
        <v>325</v>
      </c>
      <c r="V124" s="181"/>
      <c r="W124" s="157" t="s">
        <v>326</v>
      </c>
      <c r="X124" s="181"/>
      <c r="Y124" s="444" t="s">
        <v>295</v>
      </c>
      <c r="Z124" s="445"/>
      <c r="AA124" s="181" t="s">
        <v>297</v>
      </c>
      <c r="AB124" s="194"/>
      <c r="AC124" s="181" t="s">
        <v>320</v>
      </c>
      <c r="AD124" s="194"/>
      <c r="AE124" s="66" t="s">
        <v>320</v>
      </c>
      <c r="AF124" s="194"/>
      <c r="AG124" s="66"/>
      <c r="AH124" s="158"/>
      <c r="AI124" s="280"/>
      <c r="AJ124" s="268"/>
      <c r="AK124" s="269"/>
      <c r="AL124" s="281"/>
      <c r="AM124" s="268"/>
      <c r="AN124" s="269"/>
      <c r="AO124" s="243" t="str">
        <f>W124</f>
        <v>/108</v>
      </c>
      <c r="AP124" s="268" t="str">
        <f>Y124</f>
        <v>/64</v>
      </c>
      <c r="AQ124" s="309"/>
      <c r="AR124" s="280"/>
      <c r="AS124" s="268"/>
      <c r="AT124" s="310"/>
      <c r="AU124" s="280"/>
      <c r="AV124" s="268"/>
      <c r="AW124" s="269"/>
      <c r="AX124" s="281"/>
      <c r="AY124" s="268"/>
      <c r="AZ124" s="269"/>
      <c r="BA124" s="243"/>
      <c r="BB124" s="268"/>
      <c r="BC124" s="309"/>
      <c r="BD124" s="280"/>
      <c r="BE124" s="268"/>
      <c r="BF124" s="310"/>
      <c r="BG124" s="378" t="s">
        <v>327</v>
      </c>
      <c r="BH124" s="379"/>
      <c r="BI124" s="379"/>
      <c r="BJ124" s="375" t="s">
        <v>166</v>
      </c>
    </row>
    <row r="125" s="6" customFormat="1" ht="48" customHeight="1" spans="1:86">
      <c r="A125" s="400" t="s">
        <v>328</v>
      </c>
      <c r="B125" s="401"/>
      <c r="C125" s="406" t="s">
        <v>329</v>
      </c>
      <c r="D125" s="407"/>
      <c r="E125" s="407"/>
      <c r="F125" s="407"/>
      <c r="G125" s="407"/>
      <c r="H125" s="407"/>
      <c r="I125" s="407"/>
      <c r="J125" s="407"/>
      <c r="K125" s="407"/>
      <c r="L125" s="407"/>
      <c r="M125" s="407"/>
      <c r="N125" s="407"/>
      <c r="O125" s="407"/>
      <c r="P125" s="407"/>
      <c r="Q125" s="407"/>
      <c r="R125" s="424"/>
      <c r="S125" s="157"/>
      <c r="T125" s="158"/>
      <c r="U125" s="181" t="s">
        <v>330</v>
      </c>
      <c r="V125" s="181"/>
      <c r="W125" s="157" t="s">
        <v>331</v>
      </c>
      <c r="X125" s="181"/>
      <c r="Y125" s="444" t="s">
        <v>332</v>
      </c>
      <c r="Z125" s="445"/>
      <c r="AA125" s="181" t="s">
        <v>333</v>
      </c>
      <c r="AB125" s="194"/>
      <c r="AC125" s="66"/>
      <c r="AD125" s="194"/>
      <c r="AE125" s="66" t="s">
        <v>334</v>
      </c>
      <c r="AF125" s="194"/>
      <c r="AG125" s="66"/>
      <c r="AH125" s="158"/>
      <c r="AI125" s="280"/>
      <c r="AJ125" s="268"/>
      <c r="AK125" s="269"/>
      <c r="AL125" s="281"/>
      <c r="AM125" s="268"/>
      <c r="AN125" s="269"/>
      <c r="AO125" s="243"/>
      <c r="AP125" s="268"/>
      <c r="AQ125" s="309"/>
      <c r="AR125" s="280"/>
      <c r="AS125" s="268"/>
      <c r="AT125" s="310"/>
      <c r="AU125" s="280" t="str">
        <f>W125</f>
        <v>/60</v>
      </c>
      <c r="AV125" s="268" t="str">
        <f>Y125</f>
        <v>/34</v>
      </c>
      <c r="AW125" s="269"/>
      <c r="AX125" s="281"/>
      <c r="AY125" s="268"/>
      <c r="AZ125" s="269"/>
      <c r="BA125" s="243"/>
      <c r="BB125" s="268"/>
      <c r="BC125" s="309"/>
      <c r="BD125" s="280"/>
      <c r="BE125" s="268"/>
      <c r="BF125" s="310"/>
      <c r="BG125" s="372" t="s">
        <v>335</v>
      </c>
      <c r="BH125" s="373"/>
      <c r="BI125" s="374"/>
      <c r="BJ125" s="375" t="s">
        <v>336</v>
      </c>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row>
    <row r="126" s="6" customFormat="1" ht="25.5" spans="1:86">
      <c r="A126" s="394" t="s">
        <v>337</v>
      </c>
      <c r="B126" s="395"/>
      <c r="C126" s="406" t="s">
        <v>338</v>
      </c>
      <c r="D126" s="407"/>
      <c r="E126" s="407"/>
      <c r="F126" s="407"/>
      <c r="G126" s="407"/>
      <c r="H126" s="407"/>
      <c r="I126" s="407"/>
      <c r="J126" s="407"/>
      <c r="K126" s="407"/>
      <c r="L126" s="407"/>
      <c r="M126" s="407"/>
      <c r="N126" s="407"/>
      <c r="O126" s="407"/>
      <c r="P126" s="407"/>
      <c r="Q126" s="407"/>
      <c r="R126" s="424"/>
      <c r="S126" s="157"/>
      <c r="T126" s="158"/>
      <c r="U126" s="181" t="s">
        <v>339</v>
      </c>
      <c r="V126" s="181"/>
      <c r="W126" s="157" t="s">
        <v>340</v>
      </c>
      <c r="X126" s="181"/>
      <c r="Y126" s="444" t="s">
        <v>341</v>
      </c>
      <c r="Z126" s="445"/>
      <c r="AA126" s="181" t="s">
        <v>342</v>
      </c>
      <c r="AB126" s="194"/>
      <c r="AC126" s="181"/>
      <c r="AD126" s="194"/>
      <c r="AE126" s="66" t="s">
        <v>342</v>
      </c>
      <c r="AF126" s="194"/>
      <c r="AG126" s="66"/>
      <c r="AH126" s="158"/>
      <c r="AI126" s="280"/>
      <c r="AJ126" s="268"/>
      <c r="AK126" s="269"/>
      <c r="AL126" s="281"/>
      <c r="AM126" s="268"/>
      <c r="AN126" s="269"/>
      <c r="AO126" s="243"/>
      <c r="AP126" s="268"/>
      <c r="AQ126" s="309"/>
      <c r="AR126" s="280"/>
      <c r="AS126" s="268"/>
      <c r="AT126" s="310"/>
      <c r="AU126" s="280"/>
      <c r="AV126" s="268"/>
      <c r="AW126" s="269"/>
      <c r="AX126" s="281"/>
      <c r="AY126" s="268"/>
      <c r="AZ126" s="269"/>
      <c r="BA126" s="243" t="str">
        <f>W126</f>
        <v>/50</v>
      </c>
      <c r="BB126" s="268" t="str">
        <f>Y126</f>
        <v>/36</v>
      </c>
      <c r="BC126" s="309"/>
      <c r="BD126" s="280"/>
      <c r="BE126" s="268"/>
      <c r="BF126" s="310"/>
      <c r="BG126" s="378" t="s">
        <v>343</v>
      </c>
      <c r="BH126" s="379"/>
      <c r="BI126" s="379"/>
      <c r="BJ126" s="375" t="s">
        <v>246</v>
      </c>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row>
    <row r="127" s="6" customFormat="1" ht="26.25" customHeight="1" spans="1:86">
      <c r="A127" s="408" t="s">
        <v>344</v>
      </c>
      <c r="B127" s="409"/>
      <c r="C127" s="410" t="s">
        <v>345</v>
      </c>
      <c r="D127" s="411"/>
      <c r="E127" s="411"/>
      <c r="F127" s="411"/>
      <c r="G127" s="411"/>
      <c r="H127" s="411"/>
      <c r="I127" s="411"/>
      <c r="J127" s="411"/>
      <c r="K127" s="411"/>
      <c r="L127" s="411"/>
      <c r="M127" s="411"/>
      <c r="N127" s="411"/>
      <c r="O127" s="411"/>
      <c r="P127" s="411"/>
      <c r="Q127" s="411"/>
      <c r="R127" s="425"/>
      <c r="S127" s="426"/>
      <c r="T127" s="427"/>
      <c r="U127" s="428"/>
      <c r="V127" s="428"/>
      <c r="W127" s="429" t="s">
        <v>320</v>
      </c>
      <c r="X127" s="430"/>
      <c r="Y127" s="446" t="s">
        <v>320</v>
      </c>
      <c r="Z127" s="447"/>
      <c r="AA127" s="448" t="s">
        <v>320</v>
      </c>
      <c r="AB127" s="449"/>
      <c r="AC127" s="449"/>
      <c r="AD127" s="449"/>
      <c r="AE127" s="449"/>
      <c r="AF127" s="449"/>
      <c r="AG127" s="449"/>
      <c r="AH127" s="457"/>
      <c r="AI127" s="458"/>
      <c r="AJ127" s="459"/>
      <c r="AK127" s="460"/>
      <c r="AL127" s="461"/>
      <c r="AM127" s="459"/>
      <c r="AN127" s="460"/>
      <c r="AO127" s="469"/>
      <c r="AP127" s="459"/>
      <c r="AQ127" s="470"/>
      <c r="AR127" s="458"/>
      <c r="AS127" s="459"/>
      <c r="AT127" s="471"/>
      <c r="AU127" s="458"/>
      <c r="AV127" s="459"/>
      <c r="AW127" s="460"/>
      <c r="AX127" s="461"/>
      <c r="AY127" s="459"/>
      <c r="AZ127" s="460"/>
      <c r="BA127" s="469"/>
      <c r="BB127" s="459"/>
      <c r="BC127" s="470"/>
      <c r="BD127" s="458" t="s">
        <v>320</v>
      </c>
      <c r="BE127" s="459" t="s">
        <v>320</v>
      </c>
      <c r="BF127" s="471"/>
      <c r="BG127" s="487"/>
      <c r="BH127" s="488"/>
      <c r="BI127" s="489"/>
      <c r="BJ127" s="490" t="s">
        <v>125</v>
      </c>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row>
    <row r="128" s="6" customFormat="1" ht="21.75" customHeight="1" spans="1:86">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row>
    <row r="129" s="6" customFormat="1" ht="27" customHeight="1" spans="1:86">
      <c r="A129" s="491" t="s">
        <v>346</v>
      </c>
      <c r="B129" s="492"/>
      <c r="C129" s="492"/>
      <c r="D129" s="492"/>
      <c r="E129" s="492"/>
      <c r="F129" s="492"/>
      <c r="G129" s="492"/>
      <c r="H129" s="492"/>
      <c r="I129" s="492"/>
      <c r="J129" s="492"/>
      <c r="K129" s="492"/>
      <c r="L129" s="492"/>
      <c r="M129" s="492"/>
      <c r="N129" s="492"/>
      <c r="O129" s="492"/>
      <c r="P129" s="492"/>
      <c r="Q129" s="492"/>
      <c r="R129" s="492"/>
      <c r="S129" s="492"/>
      <c r="T129" s="492"/>
      <c r="U129" s="492"/>
      <c r="V129" s="571"/>
      <c r="W129" s="572">
        <f>W32+W63</f>
        <v>6682</v>
      </c>
      <c r="X129" s="573"/>
      <c r="Y129" s="573">
        <f>Y32+Y63</f>
        <v>3742</v>
      </c>
      <c r="Z129" s="573"/>
      <c r="AA129" s="573">
        <f>AA32+AA63</f>
        <v>1686</v>
      </c>
      <c r="AB129" s="573"/>
      <c r="AC129" s="573">
        <f>AC32+AC63</f>
        <v>1472</v>
      </c>
      <c r="AD129" s="573"/>
      <c r="AE129" s="573">
        <f>AE32+AE63</f>
        <v>486</v>
      </c>
      <c r="AF129" s="573"/>
      <c r="AG129" s="573">
        <f>AG32+AG63</f>
        <v>98</v>
      </c>
      <c r="AH129" s="637"/>
      <c r="AI129" s="638">
        <f t="shared" ref="AI129:BF129" si="35">AI32+AI63</f>
        <v>918</v>
      </c>
      <c r="AJ129" s="639">
        <f t="shared" si="35"/>
        <v>524</v>
      </c>
      <c r="AK129" s="640">
        <f t="shared" si="35"/>
        <v>25</v>
      </c>
      <c r="AL129" s="641">
        <f t="shared" si="35"/>
        <v>988</v>
      </c>
      <c r="AM129" s="639">
        <f t="shared" si="35"/>
        <v>512</v>
      </c>
      <c r="AN129" s="640">
        <f t="shared" si="35"/>
        <v>27</v>
      </c>
      <c r="AO129" s="668">
        <f t="shared" si="35"/>
        <v>912</v>
      </c>
      <c r="AP129" s="639">
        <f t="shared" si="35"/>
        <v>550</v>
      </c>
      <c r="AQ129" s="669">
        <f t="shared" si="35"/>
        <v>25</v>
      </c>
      <c r="AR129" s="638">
        <f t="shared" si="35"/>
        <v>1012</v>
      </c>
      <c r="AS129" s="639">
        <f t="shared" si="35"/>
        <v>506</v>
      </c>
      <c r="AT129" s="670">
        <f t="shared" si="35"/>
        <v>28</v>
      </c>
      <c r="AU129" s="638">
        <f t="shared" si="35"/>
        <v>906</v>
      </c>
      <c r="AV129" s="639">
        <f t="shared" si="35"/>
        <v>558</v>
      </c>
      <c r="AW129" s="640">
        <f t="shared" si="35"/>
        <v>25</v>
      </c>
      <c r="AX129" s="641">
        <f t="shared" si="35"/>
        <v>950</v>
      </c>
      <c r="AY129" s="639">
        <f t="shared" si="35"/>
        <v>504</v>
      </c>
      <c r="AZ129" s="640">
        <f t="shared" si="35"/>
        <v>26</v>
      </c>
      <c r="BA129" s="668">
        <f t="shared" si="35"/>
        <v>1116</v>
      </c>
      <c r="BB129" s="639">
        <f t="shared" si="35"/>
        <v>576</v>
      </c>
      <c r="BC129" s="669">
        <f t="shared" si="35"/>
        <v>33</v>
      </c>
      <c r="BD129" s="638">
        <f t="shared" si="35"/>
        <v>0</v>
      </c>
      <c r="BE129" s="639">
        <f t="shared" si="35"/>
        <v>0</v>
      </c>
      <c r="BF129" s="670">
        <f t="shared" si="35"/>
        <v>0</v>
      </c>
      <c r="BG129" s="716"/>
      <c r="BH129" s="717"/>
      <c r="BI129" s="718"/>
      <c r="BJ129" s="719"/>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row>
    <row r="130" s="2" customFormat="1" ht="25.5" customHeight="1" spans="1:62">
      <c r="A130" s="493" t="s">
        <v>347</v>
      </c>
      <c r="B130" s="494"/>
      <c r="C130" s="494"/>
      <c r="D130" s="494"/>
      <c r="E130" s="494"/>
      <c r="F130" s="494"/>
      <c r="G130" s="494"/>
      <c r="H130" s="494"/>
      <c r="I130" s="494"/>
      <c r="J130" s="494"/>
      <c r="K130" s="494"/>
      <c r="L130" s="494"/>
      <c r="M130" s="494"/>
      <c r="N130" s="494"/>
      <c r="O130" s="494"/>
      <c r="P130" s="494"/>
      <c r="Q130" s="494"/>
      <c r="R130" s="494"/>
      <c r="S130" s="494"/>
      <c r="T130" s="494"/>
      <c r="U130" s="494"/>
      <c r="V130" s="574"/>
      <c r="W130" s="575">
        <f>AI129+AL129+AO129+AR129+AU129+AX129+BA129</f>
        <v>6802</v>
      </c>
      <c r="X130" s="576"/>
      <c r="Y130" s="576">
        <f>AJ129+AM129+AP129+AS129+AV129+AY129+BB129</f>
        <v>3730</v>
      </c>
      <c r="Z130" s="576"/>
      <c r="AA130" s="576"/>
      <c r="AB130" s="576"/>
      <c r="AC130" s="576"/>
      <c r="AD130" s="576"/>
      <c r="AE130" s="576"/>
      <c r="AF130" s="576"/>
      <c r="AG130" s="576"/>
      <c r="AH130" s="642"/>
      <c r="AI130" s="643">
        <f>AI129/(AI30+3)</f>
        <v>43.7142857142857</v>
      </c>
      <c r="AJ130" s="579">
        <f>AJ129/AI30</f>
        <v>29.1111111111111</v>
      </c>
      <c r="AK130" s="644"/>
      <c r="AL130" s="645">
        <f>AL129/(AL30+3)</f>
        <v>52</v>
      </c>
      <c r="AM130" s="579">
        <f>AM129/AL30</f>
        <v>32</v>
      </c>
      <c r="AN130" s="646">
        <f>AK129+AN129+V138</f>
        <v>60.1</v>
      </c>
      <c r="AO130" s="575">
        <f>AO129/(AO30+3)</f>
        <v>43.4285714285714</v>
      </c>
      <c r="AP130" s="579">
        <f>AP129/AO30</f>
        <v>30.5555555555556</v>
      </c>
      <c r="AQ130" s="671"/>
      <c r="AR130" s="643">
        <f>AR129/(AR30+3)</f>
        <v>53.2631578947368</v>
      </c>
      <c r="AS130" s="579">
        <f>AS129/AR30</f>
        <v>31.625</v>
      </c>
      <c r="AT130" s="642">
        <f>AQ129+AT129+V143</f>
        <v>59.75</v>
      </c>
      <c r="AU130" s="643">
        <f>AU129/(AU30+3)</f>
        <v>43.1428571428571</v>
      </c>
      <c r="AV130" s="579">
        <f>AV129/AU30</f>
        <v>31</v>
      </c>
      <c r="AW130" s="644"/>
      <c r="AX130" s="645">
        <f>AX129/(AX30+3)</f>
        <v>50</v>
      </c>
      <c r="AY130" s="579">
        <f>AY129/AX30</f>
        <v>31.5</v>
      </c>
      <c r="AZ130" s="646">
        <f>AW129+AZ129+V147</f>
        <v>60.45</v>
      </c>
      <c r="BA130" s="575">
        <f>BA129/(BA30+3)</f>
        <v>53.1428571428571</v>
      </c>
      <c r="BB130" s="579">
        <f>BB129/BA30</f>
        <v>32</v>
      </c>
      <c r="BC130" s="671"/>
      <c r="BD130" s="694"/>
      <c r="BE130" s="720"/>
      <c r="BF130" s="642">
        <f>BC129+AM138+AM139+AW138</f>
        <v>60</v>
      </c>
      <c r="BG130" s="575">
        <f>AN130+AT130+AZ130+BF130</f>
        <v>240.3</v>
      </c>
      <c r="BH130" s="721"/>
      <c r="BI130" s="722"/>
      <c r="BJ130" s="723"/>
    </row>
    <row r="131" s="6" customFormat="1" ht="26.25" customHeight="1" spans="1:86">
      <c r="A131" s="495" t="s">
        <v>348</v>
      </c>
      <c r="B131" s="496"/>
      <c r="C131" s="496"/>
      <c r="D131" s="496"/>
      <c r="E131" s="496"/>
      <c r="F131" s="496"/>
      <c r="G131" s="496"/>
      <c r="H131" s="496"/>
      <c r="I131" s="496"/>
      <c r="J131" s="496"/>
      <c r="K131" s="496"/>
      <c r="L131" s="496"/>
      <c r="M131" s="496"/>
      <c r="N131" s="496"/>
      <c r="O131" s="496"/>
      <c r="P131" s="496"/>
      <c r="Q131" s="496"/>
      <c r="R131" s="496"/>
      <c r="S131" s="496"/>
      <c r="T131" s="496"/>
      <c r="U131" s="496"/>
      <c r="V131" s="577"/>
      <c r="W131" s="578">
        <f>SUM(AI131:BF131)</f>
        <v>3</v>
      </c>
      <c r="X131" s="579"/>
      <c r="Y131" s="579"/>
      <c r="Z131" s="579"/>
      <c r="AA131" s="579"/>
      <c r="AB131" s="579"/>
      <c r="AC131" s="579"/>
      <c r="AD131" s="579"/>
      <c r="AE131" s="579"/>
      <c r="AF131" s="579"/>
      <c r="AG131" s="579"/>
      <c r="AH131" s="647"/>
      <c r="AI131" s="648">
        <f>COUNTIF($AI32:$AI106,40)</f>
        <v>0</v>
      </c>
      <c r="AJ131" s="579"/>
      <c r="AK131" s="649"/>
      <c r="AL131" s="650">
        <f>COUNTIF($AL32:$AL106,40)</f>
        <v>0</v>
      </c>
      <c r="AM131" s="650"/>
      <c r="AN131" s="651"/>
      <c r="AO131" s="672">
        <f>COUNTIF($AO32:$AO106,40)</f>
        <v>0</v>
      </c>
      <c r="AP131" s="650"/>
      <c r="AQ131" s="650"/>
      <c r="AR131" s="650">
        <f>COUNTIF($AR32:$AR106,40)</f>
        <v>0</v>
      </c>
      <c r="AS131" s="650"/>
      <c r="AT131" s="673"/>
      <c r="AU131" s="674">
        <f>COUNTIF($AU32:$AU106,40)</f>
        <v>0</v>
      </c>
      <c r="AV131" s="650"/>
      <c r="AW131" s="650"/>
      <c r="AX131" s="650">
        <v>1</v>
      </c>
      <c r="AY131" s="650"/>
      <c r="AZ131" s="651"/>
      <c r="BA131" s="672">
        <v>2</v>
      </c>
      <c r="BB131" s="650"/>
      <c r="BC131" s="650"/>
      <c r="BD131" s="648">
        <f>COUNTIF($BD32:$BD106,40)</f>
        <v>0</v>
      </c>
      <c r="BE131" s="579"/>
      <c r="BF131" s="647"/>
      <c r="BG131" s="724"/>
      <c r="BH131" s="725"/>
      <c r="BI131" s="726"/>
      <c r="BJ131" s="723"/>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row>
    <row r="132" s="6" customFormat="1" ht="24.75" customHeight="1" spans="1:86">
      <c r="A132" s="495" t="s">
        <v>349</v>
      </c>
      <c r="B132" s="496"/>
      <c r="C132" s="496"/>
      <c r="D132" s="496"/>
      <c r="E132" s="496"/>
      <c r="F132" s="496"/>
      <c r="G132" s="496"/>
      <c r="H132" s="496"/>
      <c r="I132" s="496"/>
      <c r="J132" s="496"/>
      <c r="K132" s="496"/>
      <c r="L132" s="496"/>
      <c r="M132" s="496"/>
      <c r="N132" s="496"/>
      <c r="O132" s="496"/>
      <c r="P132" s="496"/>
      <c r="Q132" s="496"/>
      <c r="R132" s="496"/>
      <c r="S132" s="496"/>
      <c r="T132" s="496"/>
      <c r="U132" s="496"/>
      <c r="V132" s="577"/>
      <c r="W132" s="578">
        <f>SUM(AI132:BF132)</f>
        <v>6</v>
      </c>
      <c r="X132" s="579"/>
      <c r="Y132" s="579"/>
      <c r="Z132" s="579"/>
      <c r="AA132" s="579"/>
      <c r="AB132" s="579"/>
      <c r="AC132" s="579"/>
      <c r="AD132" s="579"/>
      <c r="AE132" s="579"/>
      <c r="AF132" s="579"/>
      <c r="AG132" s="579"/>
      <c r="AH132" s="647"/>
      <c r="AI132" s="648">
        <f>COUNTIF($AI32:$AI106,30)</f>
        <v>0</v>
      </c>
      <c r="AJ132" s="579"/>
      <c r="AK132" s="649"/>
      <c r="AL132" s="650">
        <f>COUNTIF($AL32:$AL106,30)</f>
        <v>0</v>
      </c>
      <c r="AM132" s="650"/>
      <c r="AN132" s="651"/>
      <c r="AO132" s="672">
        <f>COUNTIF($AO32:$AO106,30)</f>
        <v>1</v>
      </c>
      <c r="AP132" s="650"/>
      <c r="AQ132" s="650"/>
      <c r="AR132" s="650">
        <f>COUNTIF($AR32:$AR106,30)</f>
        <v>2</v>
      </c>
      <c r="AS132" s="650"/>
      <c r="AT132" s="673"/>
      <c r="AU132" s="674">
        <f>COUNTIF($AU32:$AU106,30)</f>
        <v>2</v>
      </c>
      <c r="AV132" s="650"/>
      <c r="AW132" s="650"/>
      <c r="AX132" s="650">
        <f>COUNTIF($AX32:$AX106,30)</f>
        <v>1</v>
      </c>
      <c r="AY132" s="650"/>
      <c r="AZ132" s="651"/>
      <c r="BA132" s="672">
        <f>COUNTIF($BA32:$BA106,30)</f>
        <v>0</v>
      </c>
      <c r="BB132" s="650"/>
      <c r="BC132" s="650"/>
      <c r="BD132" s="648">
        <f>COUNTIF($BD32:$BD106,30)</f>
        <v>0</v>
      </c>
      <c r="BE132" s="579"/>
      <c r="BF132" s="647"/>
      <c r="BG132" s="724"/>
      <c r="BH132" s="725"/>
      <c r="BI132" s="726"/>
      <c r="BJ132" s="723"/>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row>
    <row r="133" s="6" customFormat="1" ht="26.25" customHeight="1" spans="1:86">
      <c r="A133" s="495" t="s">
        <v>350</v>
      </c>
      <c r="B133" s="496"/>
      <c r="C133" s="496"/>
      <c r="D133" s="496"/>
      <c r="E133" s="496"/>
      <c r="F133" s="496"/>
      <c r="G133" s="496"/>
      <c r="H133" s="496"/>
      <c r="I133" s="496"/>
      <c r="J133" s="496"/>
      <c r="K133" s="496"/>
      <c r="L133" s="496"/>
      <c r="M133" s="496"/>
      <c r="N133" s="496"/>
      <c r="O133" s="496"/>
      <c r="P133" s="496"/>
      <c r="Q133" s="496"/>
      <c r="R133" s="496"/>
      <c r="S133" s="496"/>
      <c r="T133" s="496"/>
      <c r="U133" s="496"/>
      <c r="V133" s="577"/>
      <c r="W133" s="578">
        <f>SUM(AI133:BF133)</f>
        <v>31</v>
      </c>
      <c r="X133" s="579"/>
      <c r="Y133" s="579"/>
      <c r="Z133" s="579"/>
      <c r="AA133" s="579"/>
      <c r="AB133" s="579"/>
      <c r="AC133" s="579"/>
      <c r="AD133" s="579"/>
      <c r="AE133" s="579"/>
      <c r="AF133" s="579"/>
      <c r="AG133" s="579"/>
      <c r="AH133" s="647"/>
      <c r="AI133" s="648">
        <f>COUNTIF($S32:$T106,1)</f>
        <v>4</v>
      </c>
      <c r="AJ133" s="579"/>
      <c r="AK133" s="649"/>
      <c r="AL133" s="652">
        <f>COUNTIF($S32:$T106,2)</f>
        <v>4</v>
      </c>
      <c r="AM133" s="579"/>
      <c r="AN133" s="649"/>
      <c r="AO133" s="578">
        <f>COUNTIF($S32:$T106,3)</f>
        <v>5</v>
      </c>
      <c r="AP133" s="579"/>
      <c r="AQ133" s="675"/>
      <c r="AR133" s="648">
        <f>COUNTIF($S32:$T106,4)</f>
        <v>5</v>
      </c>
      <c r="AS133" s="579"/>
      <c r="AT133" s="647"/>
      <c r="AU133" s="648">
        <f>COUNTIF($S32:$T106,5)</f>
        <v>4</v>
      </c>
      <c r="AV133" s="579"/>
      <c r="AW133" s="649"/>
      <c r="AX133" s="652">
        <f>COUNTIF($S32:$T106,6)</f>
        <v>5</v>
      </c>
      <c r="AY133" s="579"/>
      <c r="AZ133" s="649"/>
      <c r="BA133" s="578">
        <f>COUNTIF($S32:$T106,7)</f>
        <v>4</v>
      </c>
      <c r="BB133" s="579"/>
      <c r="BC133" s="675"/>
      <c r="BD133" s="648">
        <f>COUNTIF(S32:T106,8)</f>
        <v>0</v>
      </c>
      <c r="BE133" s="579"/>
      <c r="BF133" s="647"/>
      <c r="BG133" s="724"/>
      <c r="BH133" s="725"/>
      <c r="BI133" s="726"/>
      <c r="BJ133" s="723"/>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row>
    <row r="134" s="12" customFormat="1" ht="27" customHeight="1" spans="1:86">
      <c r="A134" s="497" t="s">
        <v>351</v>
      </c>
      <c r="B134" s="498"/>
      <c r="C134" s="498"/>
      <c r="D134" s="498"/>
      <c r="E134" s="498"/>
      <c r="F134" s="498"/>
      <c r="G134" s="498"/>
      <c r="H134" s="498"/>
      <c r="I134" s="498"/>
      <c r="J134" s="498"/>
      <c r="K134" s="498"/>
      <c r="L134" s="498"/>
      <c r="M134" s="498"/>
      <c r="N134" s="498"/>
      <c r="O134" s="498"/>
      <c r="P134" s="498"/>
      <c r="Q134" s="498"/>
      <c r="R134" s="498"/>
      <c r="S134" s="498"/>
      <c r="T134" s="498"/>
      <c r="U134" s="498"/>
      <c r="V134" s="580"/>
      <c r="W134" s="581">
        <f>SUM(AI134:BF134)</f>
        <v>28</v>
      </c>
      <c r="X134" s="582"/>
      <c r="Y134" s="582"/>
      <c r="Z134" s="582"/>
      <c r="AA134" s="582"/>
      <c r="AB134" s="582"/>
      <c r="AC134" s="582"/>
      <c r="AD134" s="582"/>
      <c r="AE134" s="582"/>
      <c r="AF134" s="582"/>
      <c r="AG134" s="582"/>
      <c r="AH134" s="653"/>
      <c r="AI134" s="654">
        <f>COUNTIF($U32:$V106,1)</f>
        <v>4</v>
      </c>
      <c r="AJ134" s="582"/>
      <c r="AK134" s="655"/>
      <c r="AL134" s="656">
        <f>COUNTIF($U32:$V106,2)</f>
        <v>5</v>
      </c>
      <c r="AM134" s="582"/>
      <c r="AN134" s="655"/>
      <c r="AO134" s="581">
        <f>COUNTIF($U32:$V106,3)</f>
        <v>3</v>
      </c>
      <c r="AP134" s="582"/>
      <c r="AQ134" s="676"/>
      <c r="AR134" s="654">
        <f>COUNTIF($U32:$V106,4)</f>
        <v>4</v>
      </c>
      <c r="AS134" s="582"/>
      <c r="AT134" s="653"/>
      <c r="AU134" s="654">
        <f>COUNTIF($U32:$V106,5)</f>
        <v>4</v>
      </c>
      <c r="AV134" s="582"/>
      <c r="AW134" s="655"/>
      <c r="AX134" s="656">
        <f>COUNTIF($U32:$V106,6)</f>
        <v>3</v>
      </c>
      <c r="AY134" s="582"/>
      <c r="AZ134" s="655"/>
      <c r="BA134" s="581">
        <f>COUNTIF($U32:$V106,7)</f>
        <v>5</v>
      </c>
      <c r="BB134" s="582"/>
      <c r="BC134" s="676"/>
      <c r="BD134" s="654">
        <f>COUNTIF(U32:V106,8)</f>
        <v>0</v>
      </c>
      <c r="BE134" s="582"/>
      <c r="BF134" s="653"/>
      <c r="BG134" s="727"/>
      <c r="BH134" s="728"/>
      <c r="BI134" s="729"/>
      <c r="BJ134" s="730"/>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row>
    <row r="135" s="13" customFormat="1" ht="22.5" customHeight="1" spans="62:86">
      <c r="BJ135" s="2"/>
      <c r="BK135" s="108"/>
      <c r="BL135" s="108"/>
      <c r="BM135" s="108"/>
      <c r="BN135" s="108"/>
      <c r="BO135" s="108"/>
      <c r="BP135" s="108"/>
      <c r="BQ135" s="108"/>
      <c r="BR135" s="108"/>
      <c r="BS135" s="108"/>
      <c r="BT135" s="108"/>
      <c r="BU135" s="108"/>
      <c r="BV135" s="108"/>
      <c r="BW135" s="108"/>
      <c r="BX135" s="108"/>
      <c r="BY135" s="108"/>
      <c r="BZ135" s="108"/>
      <c r="CA135" s="108"/>
      <c r="CB135" s="108"/>
      <c r="CC135" s="108"/>
      <c r="CD135" s="108"/>
      <c r="CE135" s="108"/>
      <c r="CF135" s="108"/>
      <c r="CG135" s="108"/>
      <c r="CH135" s="108"/>
    </row>
    <row r="136" s="14" customFormat="1" ht="27.75" customHeight="1" spans="1:62">
      <c r="A136" s="499" t="s">
        <v>352</v>
      </c>
      <c r="B136" s="500"/>
      <c r="C136" s="500"/>
      <c r="D136" s="500"/>
      <c r="E136" s="500"/>
      <c r="F136" s="500"/>
      <c r="G136" s="500"/>
      <c r="H136" s="500"/>
      <c r="I136" s="500"/>
      <c r="J136" s="500"/>
      <c r="K136" s="500"/>
      <c r="L136" s="500"/>
      <c r="M136" s="500"/>
      <c r="N136" s="500"/>
      <c r="O136" s="500"/>
      <c r="P136" s="500"/>
      <c r="Q136" s="500"/>
      <c r="R136" s="500"/>
      <c r="S136" s="500"/>
      <c r="T136" s="500"/>
      <c r="U136" s="500"/>
      <c r="V136" s="500"/>
      <c r="W136" s="500"/>
      <c r="X136" s="500"/>
      <c r="Y136" s="608"/>
      <c r="Z136" s="499" t="s">
        <v>353</v>
      </c>
      <c r="AA136" s="500"/>
      <c r="AB136" s="500"/>
      <c r="AC136" s="500"/>
      <c r="AD136" s="500"/>
      <c r="AE136" s="500"/>
      <c r="AF136" s="500"/>
      <c r="AG136" s="500"/>
      <c r="AH136" s="500"/>
      <c r="AI136" s="500"/>
      <c r="AJ136" s="500"/>
      <c r="AK136" s="500"/>
      <c r="AL136" s="500"/>
      <c r="AM136" s="500"/>
      <c r="AN136" s="500"/>
      <c r="AO136" s="608"/>
      <c r="AP136" s="499" t="s">
        <v>354</v>
      </c>
      <c r="AQ136" s="500"/>
      <c r="AR136" s="500"/>
      <c r="AS136" s="500"/>
      <c r="AT136" s="500"/>
      <c r="AU136" s="500"/>
      <c r="AV136" s="500"/>
      <c r="AW136" s="500"/>
      <c r="AX136" s="500"/>
      <c r="AY136" s="500"/>
      <c r="AZ136" s="608"/>
      <c r="BA136" s="695" t="s">
        <v>355</v>
      </c>
      <c r="BB136" s="695"/>
      <c r="BC136" s="695"/>
      <c r="BD136" s="695"/>
      <c r="BE136" s="695"/>
      <c r="BF136" s="695"/>
      <c r="BG136" s="695"/>
      <c r="BH136" s="695"/>
      <c r="BI136" s="695"/>
      <c r="BJ136" s="731"/>
    </row>
    <row r="137" s="14" customFormat="1" ht="47.25" customHeight="1" spans="1:62">
      <c r="A137" s="501" t="s">
        <v>356</v>
      </c>
      <c r="B137" s="502"/>
      <c r="C137" s="502"/>
      <c r="D137" s="502"/>
      <c r="E137" s="502"/>
      <c r="F137" s="502"/>
      <c r="G137" s="502"/>
      <c r="H137" s="502"/>
      <c r="I137" s="502"/>
      <c r="J137" s="502"/>
      <c r="K137" s="502"/>
      <c r="L137" s="502"/>
      <c r="M137" s="502"/>
      <c r="N137" s="502"/>
      <c r="O137" s="549"/>
      <c r="P137" s="550" t="s">
        <v>357</v>
      </c>
      <c r="Q137" s="550"/>
      <c r="R137" s="550"/>
      <c r="S137" s="583" t="s">
        <v>77</v>
      </c>
      <c r="T137" s="583"/>
      <c r="U137" s="583"/>
      <c r="V137" s="584" t="s">
        <v>53</v>
      </c>
      <c r="W137" s="584"/>
      <c r="X137" s="584"/>
      <c r="Y137" s="609"/>
      <c r="Z137" s="610" t="s">
        <v>356</v>
      </c>
      <c r="AA137" s="611"/>
      <c r="AB137" s="611"/>
      <c r="AC137" s="611"/>
      <c r="AD137" s="611"/>
      <c r="AE137" s="611"/>
      <c r="AF137" s="611"/>
      <c r="AG137" s="657" t="s">
        <v>357</v>
      </c>
      <c r="AH137" s="657"/>
      <c r="AI137" s="657"/>
      <c r="AJ137" s="657" t="s">
        <v>77</v>
      </c>
      <c r="AK137" s="657"/>
      <c r="AL137" s="657"/>
      <c r="AM137" s="658" t="s">
        <v>53</v>
      </c>
      <c r="AN137" s="658"/>
      <c r="AO137" s="677"/>
      <c r="AP137" s="501" t="s">
        <v>357</v>
      </c>
      <c r="AQ137" s="502"/>
      <c r="AR137" s="502"/>
      <c r="AS137" s="549"/>
      <c r="AT137" s="678" t="s">
        <v>77</v>
      </c>
      <c r="AU137" s="679"/>
      <c r="AV137" s="679"/>
      <c r="AW137" s="678" t="s">
        <v>53</v>
      </c>
      <c r="AX137" s="679"/>
      <c r="AY137" s="679"/>
      <c r="AZ137" s="696"/>
      <c r="BA137" s="697" t="s">
        <v>358</v>
      </c>
      <c r="BB137" s="698"/>
      <c r="BC137" s="698"/>
      <c r="BD137" s="698"/>
      <c r="BE137" s="698"/>
      <c r="BF137" s="698"/>
      <c r="BG137" s="698"/>
      <c r="BH137" s="698"/>
      <c r="BI137" s="698"/>
      <c r="BJ137" s="732"/>
    </row>
    <row r="138" s="14" customFormat="1" ht="27" spans="1:62">
      <c r="A138" s="503" t="s">
        <v>359</v>
      </c>
      <c r="B138" s="504"/>
      <c r="C138" s="504"/>
      <c r="D138" s="504"/>
      <c r="E138" s="504"/>
      <c r="F138" s="504"/>
      <c r="G138" s="504"/>
      <c r="H138" s="504"/>
      <c r="I138" s="504"/>
      <c r="J138" s="504"/>
      <c r="K138" s="504"/>
      <c r="L138" s="504"/>
      <c r="M138" s="504"/>
      <c r="N138" s="504"/>
      <c r="O138" s="551"/>
      <c r="P138" s="552" t="s">
        <v>360</v>
      </c>
      <c r="Q138" s="552"/>
      <c r="R138" s="585"/>
      <c r="S138" s="586">
        <v>6</v>
      </c>
      <c r="T138" s="586"/>
      <c r="U138" s="586"/>
      <c r="V138" s="587">
        <f>S138*54/40</f>
        <v>8.1</v>
      </c>
      <c r="W138" s="587"/>
      <c r="X138" s="587"/>
      <c r="Y138" s="612"/>
      <c r="Z138" s="613" t="s">
        <v>361</v>
      </c>
      <c r="AA138" s="614"/>
      <c r="AB138" s="614"/>
      <c r="AC138" s="614"/>
      <c r="AD138" s="614"/>
      <c r="AE138" s="614"/>
      <c r="AF138" s="614"/>
      <c r="AG138" s="659">
        <v>7</v>
      </c>
      <c r="AH138" s="659"/>
      <c r="AI138" s="659"/>
      <c r="AJ138" s="659">
        <v>4</v>
      </c>
      <c r="AK138" s="659"/>
      <c r="AL138" s="659"/>
      <c r="AM138" s="660">
        <f>AJ138*54/36</f>
        <v>6</v>
      </c>
      <c r="AN138" s="660"/>
      <c r="AO138" s="680"/>
      <c r="AP138" s="681" t="s">
        <v>362</v>
      </c>
      <c r="AQ138" s="682"/>
      <c r="AR138" s="682"/>
      <c r="AS138" s="683"/>
      <c r="AT138" s="684" t="s">
        <v>363</v>
      </c>
      <c r="AU138" s="682"/>
      <c r="AV138" s="682"/>
      <c r="AW138" s="699">
        <f>AT138*54/36</f>
        <v>15</v>
      </c>
      <c r="AX138" s="663"/>
      <c r="AY138" s="663"/>
      <c r="AZ138" s="700"/>
      <c r="BA138" s="701"/>
      <c r="BB138" s="702"/>
      <c r="BC138" s="702"/>
      <c r="BD138" s="702"/>
      <c r="BE138" s="702"/>
      <c r="BF138" s="702"/>
      <c r="BG138" s="702"/>
      <c r="BH138" s="702"/>
      <c r="BI138" s="702"/>
      <c r="BJ138" s="733"/>
    </row>
    <row r="139" s="14" customFormat="1" ht="27" spans="1:62">
      <c r="A139" s="505" t="s">
        <v>182</v>
      </c>
      <c r="B139" s="506"/>
      <c r="C139" s="506"/>
      <c r="D139" s="506"/>
      <c r="E139" s="506"/>
      <c r="F139" s="506"/>
      <c r="G139" s="506"/>
      <c r="H139" s="506"/>
      <c r="I139" s="506"/>
      <c r="J139" s="506"/>
      <c r="K139" s="506"/>
      <c r="L139" s="506"/>
      <c r="M139" s="506"/>
      <c r="N139" s="506"/>
      <c r="O139" s="553"/>
      <c r="P139" s="211">
        <v>1</v>
      </c>
      <c r="Q139" s="211"/>
      <c r="R139" s="226"/>
      <c r="S139" s="211">
        <v>0.5</v>
      </c>
      <c r="T139" s="211"/>
      <c r="U139" s="211"/>
      <c r="V139" s="588">
        <v>1</v>
      </c>
      <c r="W139" s="588"/>
      <c r="X139" s="588"/>
      <c r="Y139" s="615"/>
      <c r="Z139" s="616" t="s">
        <v>364</v>
      </c>
      <c r="AA139" s="617"/>
      <c r="AB139" s="617"/>
      <c r="AC139" s="617"/>
      <c r="AD139" s="617"/>
      <c r="AE139" s="617"/>
      <c r="AF139" s="617"/>
      <c r="AG139" s="661">
        <v>7</v>
      </c>
      <c r="AH139" s="661"/>
      <c r="AI139" s="661"/>
      <c r="AJ139" s="661">
        <v>4</v>
      </c>
      <c r="AK139" s="661"/>
      <c r="AL139" s="661"/>
      <c r="AM139" s="662">
        <f>AJ139*54/36</f>
        <v>6</v>
      </c>
      <c r="AN139" s="662"/>
      <c r="AO139" s="685"/>
      <c r="AP139" s="686"/>
      <c r="AQ139" s="687"/>
      <c r="AR139" s="687"/>
      <c r="AS139" s="688"/>
      <c r="AT139" s="689"/>
      <c r="AU139" s="687"/>
      <c r="AV139" s="687"/>
      <c r="AW139" s="703"/>
      <c r="AX139" s="704"/>
      <c r="AY139" s="704"/>
      <c r="AZ139" s="705"/>
      <c r="BA139" s="706"/>
      <c r="BB139" s="707"/>
      <c r="BC139" s="707"/>
      <c r="BD139" s="707"/>
      <c r="BE139" s="707"/>
      <c r="BF139" s="707"/>
      <c r="BG139" s="707"/>
      <c r="BH139" s="707"/>
      <c r="BI139" s="707"/>
      <c r="BJ139" s="734"/>
    </row>
    <row r="140" s="14" customFormat="1" ht="26.25" spans="1:62">
      <c r="A140" s="507" t="s">
        <v>133</v>
      </c>
      <c r="B140" s="508"/>
      <c r="C140" s="508"/>
      <c r="D140" s="508"/>
      <c r="E140" s="508"/>
      <c r="F140" s="508"/>
      <c r="G140" s="508"/>
      <c r="H140" s="508"/>
      <c r="I140" s="508"/>
      <c r="J140" s="508"/>
      <c r="K140" s="508"/>
      <c r="L140" s="508"/>
      <c r="M140" s="508"/>
      <c r="N140" s="508"/>
      <c r="O140" s="554"/>
      <c r="P140" s="211" t="s">
        <v>167</v>
      </c>
      <c r="Q140" s="211"/>
      <c r="R140" s="226"/>
      <c r="S140" s="215">
        <v>1.5</v>
      </c>
      <c r="T140" s="215"/>
      <c r="U140" s="215"/>
      <c r="V140" s="589">
        <v>2</v>
      </c>
      <c r="W140" s="589"/>
      <c r="X140" s="589"/>
      <c r="Y140" s="618"/>
      <c r="Z140" s="619"/>
      <c r="AA140" s="619"/>
      <c r="AB140" s="620"/>
      <c r="AC140" s="620"/>
      <c r="AD140" s="620"/>
      <c r="AE140" s="620"/>
      <c r="AF140" s="620"/>
      <c r="AG140" s="620"/>
      <c r="AH140" s="663"/>
      <c r="AI140" s="663"/>
      <c r="AJ140" s="663"/>
      <c r="AK140" s="663"/>
      <c r="AL140" s="664"/>
      <c r="AM140" s="664"/>
      <c r="AN140" s="664"/>
      <c r="AO140" s="664"/>
      <c r="AP140" s="664"/>
      <c r="AQ140" s="664"/>
      <c r="AR140" s="664"/>
      <c r="AS140" s="664"/>
      <c r="AT140" s="690"/>
      <c r="AU140" s="690"/>
      <c r="AV140" s="690"/>
      <c r="AW140" s="690"/>
      <c r="AX140" s="708"/>
      <c r="AY140" s="708"/>
      <c r="AZ140" s="708"/>
      <c r="BA140" s="708"/>
      <c r="BB140" s="708"/>
      <c r="BC140" s="708"/>
      <c r="BD140" s="708"/>
      <c r="BE140" s="708"/>
      <c r="BF140" s="708"/>
      <c r="BG140" s="708"/>
      <c r="BH140" s="708"/>
      <c r="BI140" s="708"/>
      <c r="BJ140" s="735"/>
    </row>
    <row r="141" s="14" customFormat="1" ht="25.5" spans="1:62">
      <c r="A141" s="507" t="s">
        <v>98</v>
      </c>
      <c r="B141" s="508"/>
      <c r="C141" s="508"/>
      <c r="D141" s="508"/>
      <c r="E141" s="508"/>
      <c r="F141" s="508"/>
      <c r="G141" s="508"/>
      <c r="H141" s="508"/>
      <c r="I141" s="508"/>
      <c r="J141" s="508"/>
      <c r="K141" s="508"/>
      <c r="L141" s="508"/>
      <c r="M141" s="508"/>
      <c r="N141" s="508"/>
      <c r="O141" s="554"/>
      <c r="P141" s="211">
        <v>2</v>
      </c>
      <c r="Q141" s="211"/>
      <c r="R141" s="226"/>
      <c r="S141" s="215">
        <v>2.5</v>
      </c>
      <c r="T141" s="215"/>
      <c r="U141" s="215"/>
      <c r="V141" s="589">
        <v>3</v>
      </c>
      <c r="W141" s="589"/>
      <c r="X141" s="589"/>
      <c r="Y141" s="618"/>
      <c r="Z141" s="619"/>
      <c r="AA141" s="619"/>
      <c r="AB141" s="620"/>
      <c r="AC141" s="620"/>
      <c r="AD141" s="620"/>
      <c r="AE141" s="620"/>
      <c r="AF141" s="620"/>
      <c r="AG141" s="620"/>
      <c r="AH141" s="663"/>
      <c r="AI141" s="663"/>
      <c r="AJ141" s="663"/>
      <c r="AK141" s="663"/>
      <c r="AL141" s="664"/>
      <c r="AM141" s="664"/>
      <c r="AN141" s="664"/>
      <c r="AO141" s="664"/>
      <c r="AP141" s="664"/>
      <c r="AQ141" s="664"/>
      <c r="AR141" s="664"/>
      <c r="AS141" s="664"/>
      <c r="AT141" s="663"/>
      <c r="AU141" s="663"/>
      <c r="AV141" s="663"/>
      <c r="AW141" s="663"/>
      <c r="AX141" s="708"/>
      <c r="AY141" s="708"/>
      <c r="AZ141" s="708"/>
      <c r="BA141" s="708"/>
      <c r="BB141" s="708"/>
      <c r="BC141" s="708"/>
      <c r="BD141" s="708"/>
      <c r="BE141" s="708"/>
      <c r="BF141" s="708"/>
      <c r="BG141" s="708"/>
      <c r="BH141" s="708"/>
      <c r="BI141" s="708"/>
      <c r="BJ141" s="735"/>
    </row>
    <row r="142" s="14" customFormat="1" ht="26.25" spans="1:62">
      <c r="A142" s="509" t="s">
        <v>365</v>
      </c>
      <c r="B142" s="510"/>
      <c r="C142" s="510"/>
      <c r="D142" s="510"/>
      <c r="E142" s="510"/>
      <c r="F142" s="510"/>
      <c r="G142" s="510"/>
      <c r="H142" s="510"/>
      <c r="I142" s="510"/>
      <c r="J142" s="510"/>
      <c r="K142" s="510"/>
      <c r="L142" s="510"/>
      <c r="M142" s="510"/>
      <c r="N142" s="510"/>
      <c r="O142" s="555"/>
      <c r="P142" s="556">
        <v>2</v>
      </c>
      <c r="Q142" s="556"/>
      <c r="R142" s="222"/>
      <c r="S142" s="556">
        <v>1.5</v>
      </c>
      <c r="T142" s="556"/>
      <c r="U142" s="556"/>
      <c r="V142" s="590">
        <v>2</v>
      </c>
      <c r="W142" s="590"/>
      <c r="X142" s="590"/>
      <c r="Y142" s="621"/>
      <c r="Z142" s="619"/>
      <c r="AA142" s="619"/>
      <c r="AB142" s="620"/>
      <c r="AC142" s="620"/>
      <c r="AD142" s="620"/>
      <c r="AE142" s="620"/>
      <c r="AF142" s="620"/>
      <c r="AG142" s="620"/>
      <c r="AH142" s="663"/>
      <c r="AI142" s="663"/>
      <c r="AJ142" s="663"/>
      <c r="AK142" s="663"/>
      <c r="AL142" s="664"/>
      <c r="AM142" s="664"/>
      <c r="AN142" s="664"/>
      <c r="AO142" s="664"/>
      <c r="AP142" s="664"/>
      <c r="AQ142" s="664"/>
      <c r="AR142" s="664"/>
      <c r="AS142" s="664"/>
      <c r="AT142" s="663"/>
      <c r="AU142" s="663"/>
      <c r="AV142" s="663"/>
      <c r="AW142" s="663"/>
      <c r="AX142" s="708"/>
      <c r="AY142" s="708"/>
      <c r="AZ142" s="708"/>
      <c r="BA142" s="708"/>
      <c r="BB142" s="708"/>
      <c r="BC142" s="708"/>
      <c r="BD142" s="708"/>
      <c r="BE142" s="708"/>
      <c r="BF142" s="708"/>
      <c r="BG142" s="708"/>
      <c r="BH142" s="708"/>
      <c r="BI142" s="708"/>
      <c r="BJ142" s="735"/>
    </row>
    <row r="143" s="14" customFormat="1" ht="27" spans="1:62">
      <c r="A143" s="503" t="s">
        <v>366</v>
      </c>
      <c r="B143" s="504"/>
      <c r="C143" s="504"/>
      <c r="D143" s="504"/>
      <c r="E143" s="504"/>
      <c r="F143" s="504"/>
      <c r="G143" s="504"/>
      <c r="H143" s="504"/>
      <c r="I143" s="504"/>
      <c r="J143" s="504"/>
      <c r="K143" s="504"/>
      <c r="L143" s="504"/>
      <c r="M143" s="504"/>
      <c r="N143" s="504"/>
      <c r="O143" s="551"/>
      <c r="P143" s="552" t="s">
        <v>367</v>
      </c>
      <c r="Q143" s="552"/>
      <c r="R143" s="585"/>
      <c r="S143" s="552" t="s">
        <v>368</v>
      </c>
      <c r="T143" s="552"/>
      <c r="U143" s="552"/>
      <c r="V143" s="587">
        <f>S143*54/40</f>
        <v>6.75</v>
      </c>
      <c r="W143" s="587"/>
      <c r="X143" s="587"/>
      <c r="Y143" s="612"/>
      <c r="Z143" s="619"/>
      <c r="AA143" s="619"/>
      <c r="AB143" s="620"/>
      <c r="AC143" s="620"/>
      <c r="AD143" s="620"/>
      <c r="AE143" s="620"/>
      <c r="AF143" s="620"/>
      <c r="AG143" s="620"/>
      <c r="AH143" s="663"/>
      <c r="AI143" s="663"/>
      <c r="AJ143" s="663"/>
      <c r="AK143" s="663"/>
      <c r="AL143" s="664"/>
      <c r="AM143" s="664"/>
      <c r="AN143" s="664"/>
      <c r="AO143" s="664"/>
      <c r="AP143" s="664"/>
      <c r="AQ143" s="664"/>
      <c r="AR143" s="664"/>
      <c r="AS143" s="664"/>
      <c r="AT143" s="663"/>
      <c r="AU143" s="663"/>
      <c r="AV143" s="663"/>
      <c r="AW143" s="663"/>
      <c r="AX143" s="708"/>
      <c r="AY143" s="708"/>
      <c r="AZ143" s="708"/>
      <c r="BA143" s="708"/>
      <c r="BB143" s="708"/>
      <c r="BC143" s="708"/>
      <c r="BD143" s="708"/>
      <c r="BE143" s="708"/>
      <c r="BF143" s="708"/>
      <c r="BG143" s="708"/>
      <c r="BH143" s="708"/>
      <c r="BI143" s="708"/>
      <c r="BJ143" s="735"/>
    </row>
    <row r="144" s="14" customFormat="1" ht="26.25" spans="1:62">
      <c r="A144" s="505" t="s">
        <v>141</v>
      </c>
      <c r="B144" s="506"/>
      <c r="C144" s="506"/>
      <c r="D144" s="506"/>
      <c r="E144" s="506"/>
      <c r="F144" s="506"/>
      <c r="G144" s="506"/>
      <c r="H144" s="506"/>
      <c r="I144" s="506"/>
      <c r="J144" s="506"/>
      <c r="K144" s="506"/>
      <c r="L144" s="506"/>
      <c r="M144" s="506"/>
      <c r="N144" s="506"/>
      <c r="O144" s="553"/>
      <c r="P144" s="557" t="s">
        <v>367</v>
      </c>
      <c r="Q144" s="557"/>
      <c r="R144" s="591"/>
      <c r="S144" s="557" t="s">
        <v>369</v>
      </c>
      <c r="T144" s="557"/>
      <c r="U144" s="557"/>
      <c r="V144" s="588" t="s">
        <v>167</v>
      </c>
      <c r="W144" s="588"/>
      <c r="X144" s="588"/>
      <c r="Y144" s="615"/>
      <c r="Z144" s="619"/>
      <c r="AA144" s="619"/>
      <c r="AB144" s="620"/>
      <c r="AC144" s="620"/>
      <c r="AD144" s="620"/>
      <c r="AE144" s="620"/>
      <c r="AF144" s="620"/>
      <c r="AG144" s="620"/>
      <c r="AH144" s="663"/>
      <c r="AI144" s="663"/>
      <c r="AJ144" s="663"/>
      <c r="AK144" s="663"/>
      <c r="AL144" s="664"/>
      <c r="AM144" s="664"/>
      <c r="AN144" s="664"/>
      <c r="AO144" s="664"/>
      <c r="AP144" s="664"/>
      <c r="AQ144" s="664"/>
      <c r="AR144" s="664"/>
      <c r="AS144" s="664"/>
      <c r="AT144" s="663"/>
      <c r="AU144" s="663"/>
      <c r="AV144" s="663"/>
      <c r="AW144" s="663"/>
      <c r="AX144" s="708"/>
      <c r="AY144" s="708"/>
      <c r="AZ144" s="708"/>
      <c r="BA144" s="708"/>
      <c r="BB144" s="708"/>
      <c r="BC144" s="708"/>
      <c r="BD144" s="708"/>
      <c r="BE144" s="708"/>
      <c r="BF144" s="708"/>
      <c r="BG144" s="708"/>
      <c r="BH144" s="708"/>
      <c r="BI144" s="708"/>
      <c r="BJ144" s="735"/>
    </row>
    <row r="145" s="14" customFormat="1" ht="25.5" spans="1:62">
      <c r="A145" s="507" t="s">
        <v>150</v>
      </c>
      <c r="B145" s="508"/>
      <c r="C145" s="508"/>
      <c r="D145" s="508"/>
      <c r="E145" s="508"/>
      <c r="F145" s="508"/>
      <c r="G145" s="508"/>
      <c r="H145" s="508"/>
      <c r="I145" s="508"/>
      <c r="J145" s="508"/>
      <c r="K145" s="508"/>
      <c r="L145" s="508"/>
      <c r="M145" s="508"/>
      <c r="N145" s="508"/>
      <c r="O145" s="554"/>
      <c r="P145" s="557" t="s">
        <v>367</v>
      </c>
      <c r="Q145" s="557"/>
      <c r="R145" s="591"/>
      <c r="S145" s="559" t="s">
        <v>369</v>
      </c>
      <c r="T145" s="559"/>
      <c r="U145" s="559"/>
      <c r="V145" s="589" t="s">
        <v>167</v>
      </c>
      <c r="W145" s="589"/>
      <c r="X145" s="589"/>
      <c r="Y145" s="618"/>
      <c r="Z145" s="619"/>
      <c r="AA145" s="619"/>
      <c r="AB145" s="620"/>
      <c r="AC145" s="620"/>
      <c r="AD145" s="620"/>
      <c r="AE145" s="620"/>
      <c r="AF145" s="620"/>
      <c r="AG145" s="620"/>
      <c r="AH145" s="663"/>
      <c r="AI145" s="663"/>
      <c r="AJ145" s="663"/>
      <c r="AK145" s="663"/>
      <c r="AL145" s="664"/>
      <c r="AM145" s="664"/>
      <c r="AN145" s="664"/>
      <c r="AO145" s="664"/>
      <c r="AP145" s="664"/>
      <c r="AQ145" s="664"/>
      <c r="AR145" s="664"/>
      <c r="AS145" s="664"/>
      <c r="AT145" s="663"/>
      <c r="AU145" s="663"/>
      <c r="AV145" s="663"/>
      <c r="AW145" s="663"/>
      <c r="AX145" s="708"/>
      <c r="AY145" s="708"/>
      <c r="AZ145" s="708"/>
      <c r="BA145" s="708"/>
      <c r="BB145" s="708"/>
      <c r="BC145" s="708"/>
      <c r="BD145" s="708"/>
      <c r="BE145" s="708"/>
      <c r="BF145" s="708"/>
      <c r="BG145" s="708"/>
      <c r="BH145" s="708"/>
      <c r="BI145" s="708"/>
      <c r="BJ145" s="735"/>
    </row>
    <row r="146" s="14" customFormat="1" ht="26.25" spans="1:62">
      <c r="A146" s="509" t="s">
        <v>370</v>
      </c>
      <c r="B146" s="510"/>
      <c r="C146" s="510"/>
      <c r="D146" s="510"/>
      <c r="E146" s="510"/>
      <c r="F146" s="510"/>
      <c r="G146" s="510"/>
      <c r="H146" s="510"/>
      <c r="I146" s="510"/>
      <c r="J146" s="510"/>
      <c r="K146" s="510"/>
      <c r="L146" s="510"/>
      <c r="M146" s="510"/>
      <c r="N146" s="510"/>
      <c r="O146" s="555"/>
      <c r="P146" s="558" t="s">
        <v>367</v>
      </c>
      <c r="Q146" s="558"/>
      <c r="R146" s="592"/>
      <c r="S146" s="558" t="s">
        <v>167</v>
      </c>
      <c r="T146" s="558"/>
      <c r="U146" s="558"/>
      <c r="V146" s="590" t="s">
        <v>371</v>
      </c>
      <c r="W146" s="590"/>
      <c r="X146" s="590"/>
      <c r="Y146" s="621"/>
      <c r="Z146" s="619"/>
      <c r="AA146" s="619"/>
      <c r="AB146" s="620"/>
      <c r="AC146" s="620"/>
      <c r="AD146" s="620"/>
      <c r="AE146" s="620"/>
      <c r="AF146" s="620"/>
      <c r="AG146" s="620"/>
      <c r="AH146" s="663"/>
      <c r="AI146" s="663"/>
      <c r="AJ146" s="663"/>
      <c r="AK146" s="663"/>
      <c r="AL146" s="664"/>
      <c r="AM146" s="664"/>
      <c r="AN146" s="664"/>
      <c r="AO146" s="664"/>
      <c r="AP146" s="664"/>
      <c r="AQ146" s="664"/>
      <c r="AR146" s="664"/>
      <c r="AS146" s="664"/>
      <c r="AT146" s="663"/>
      <c r="AU146" s="663"/>
      <c r="AV146" s="663"/>
      <c r="AW146" s="663"/>
      <c r="AX146" s="708"/>
      <c r="AY146" s="708"/>
      <c r="AZ146" s="708"/>
      <c r="BA146" s="708"/>
      <c r="BB146" s="708"/>
      <c r="BC146" s="708"/>
      <c r="BD146" s="708"/>
      <c r="BE146" s="708"/>
      <c r="BF146" s="708"/>
      <c r="BG146" s="708"/>
      <c r="BH146" s="708"/>
      <c r="BI146" s="708"/>
      <c r="BJ146" s="735"/>
    </row>
    <row r="147" s="14" customFormat="1" ht="27" spans="1:62">
      <c r="A147" s="503" t="s">
        <v>372</v>
      </c>
      <c r="B147" s="504"/>
      <c r="C147" s="504"/>
      <c r="D147" s="504"/>
      <c r="E147" s="504"/>
      <c r="F147" s="504"/>
      <c r="G147" s="504"/>
      <c r="H147" s="504"/>
      <c r="I147" s="504"/>
      <c r="J147" s="504"/>
      <c r="K147" s="504"/>
      <c r="L147" s="504"/>
      <c r="M147" s="504"/>
      <c r="N147" s="504"/>
      <c r="O147" s="551"/>
      <c r="P147" s="552" t="s">
        <v>373</v>
      </c>
      <c r="Q147" s="552"/>
      <c r="R147" s="585"/>
      <c r="S147" s="552" t="s">
        <v>374</v>
      </c>
      <c r="T147" s="552"/>
      <c r="U147" s="552"/>
      <c r="V147" s="587">
        <f>S147*54/40</f>
        <v>9.45</v>
      </c>
      <c r="W147" s="587"/>
      <c r="X147" s="587"/>
      <c r="Y147" s="612"/>
      <c r="Z147" s="619"/>
      <c r="AA147" s="619"/>
      <c r="AB147" s="620"/>
      <c r="AC147" s="620"/>
      <c r="AD147" s="620"/>
      <c r="AE147" s="620"/>
      <c r="AF147" s="620"/>
      <c r="AG147" s="620"/>
      <c r="AH147" s="663"/>
      <c r="AI147" s="663"/>
      <c r="AJ147" s="663"/>
      <c r="AK147" s="663"/>
      <c r="AL147" s="664"/>
      <c r="AM147" s="664"/>
      <c r="AN147" s="664"/>
      <c r="AO147" s="664"/>
      <c r="AP147" s="664"/>
      <c r="AQ147" s="664"/>
      <c r="AR147" s="664"/>
      <c r="AS147" s="664"/>
      <c r="AT147" s="663"/>
      <c r="AU147" s="663"/>
      <c r="AV147" s="663"/>
      <c r="AW147" s="663"/>
      <c r="AX147" s="708"/>
      <c r="AY147" s="708"/>
      <c r="AZ147" s="708"/>
      <c r="BA147" s="708"/>
      <c r="BB147" s="708"/>
      <c r="BC147" s="708"/>
      <c r="BD147" s="708"/>
      <c r="BE147" s="708"/>
      <c r="BF147" s="708"/>
      <c r="BG147" s="708"/>
      <c r="BH147" s="708"/>
      <c r="BI147" s="708"/>
      <c r="BJ147" s="735"/>
    </row>
    <row r="148" s="14" customFormat="1" ht="26.25" spans="1:62">
      <c r="A148" s="505" t="s">
        <v>197</v>
      </c>
      <c r="B148" s="506"/>
      <c r="C148" s="506"/>
      <c r="D148" s="506"/>
      <c r="E148" s="506"/>
      <c r="F148" s="506"/>
      <c r="G148" s="506"/>
      <c r="H148" s="506"/>
      <c r="I148" s="506"/>
      <c r="J148" s="506"/>
      <c r="K148" s="506"/>
      <c r="L148" s="506"/>
      <c r="M148" s="506"/>
      <c r="N148" s="506"/>
      <c r="O148" s="553"/>
      <c r="P148" s="557" t="s">
        <v>373</v>
      </c>
      <c r="Q148" s="557"/>
      <c r="R148" s="591"/>
      <c r="S148" s="557" t="s">
        <v>375</v>
      </c>
      <c r="T148" s="557"/>
      <c r="U148" s="557"/>
      <c r="V148" s="154">
        <v>1</v>
      </c>
      <c r="W148" s="593"/>
      <c r="X148" s="593"/>
      <c r="Y148" s="622"/>
      <c r="Z148" s="619"/>
      <c r="AA148" s="619"/>
      <c r="AB148" s="620"/>
      <c r="AC148" s="620"/>
      <c r="AD148" s="620"/>
      <c r="AE148" s="620"/>
      <c r="AF148" s="620"/>
      <c r="AG148" s="620"/>
      <c r="AH148" s="663"/>
      <c r="AI148" s="663"/>
      <c r="AJ148" s="663"/>
      <c r="AK148" s="663"/>
      <c r="AL148" s="664"/>
      <c r="AM148" s="664"/>
      <c r="AN148" s="664"/>
      <c r="AO148" s="664"/>
      <c r="AP148" s="664"/>
      <c r="AQ148" s="664"/>
      <c r="AR148" s="664"/>
      <c r="AS148" s="664"/>
      <c r="AT148" s="663"/>
      <c r="AU148" s="663"/>
      <c r="AV148" s="663"/>
      <c r="AW148" s="663"/>
      <c r="AX148" s="708"/>
      <c r="AY148" s="708"/>
      <c r="AZ148" s="708"/>
      <c r="BA148" s="708"/>
      <c r="BB148" s="708"/>
      <c r="BC148" s="708"/>
      <c r="BD148" s="708"/>
      <c r="BE148" s="708"/>
      <c r="BF148" s="708"/>
      <c r="BG148" s="708"/>
      <c r="BH148" s="708"/>
      <c r="BI148" s="708"/>
      <c r="BJ148" s="735"/>
    </row>
    <row r="149" s="14" customFormat="1" ht="25.5" spans="1:62">
      <c r="A149" s="507" t="s">
        <v>201</v>
      </c>
      <c r="B149" s="508"/>
      <c r="C149" s="508"/>
      <c r="D149" s="508"/>
      <c r="E149" s="508"/>
      <c r="F149" s="508"/>
      <c r="G149" s="508"/>
      <c r="H149" s="508"/>
      <c r="I149" s="508"/>
      <c r="J149" s="508"/>
      <c r="K149" s="508"/>
      <c r="L149" s="508"/>
      <c r="M149" s="508"/>
      <c r="N149" s="508"/>
      <c r="O149" s="554"/>
      <c r="P149" s="559" t="s">
        <v>373</v>
      </c>
      <c r="Q149" s="559"/>
      <c r="R149" s="560"/>
      <c r="S149" s="559" t="s">
        <v>376</v>
      </c>
      <c r="T149" s="559"/>
      <c r="U149" s="559"/>
      <c r="V149" s="160">
        <v>1</v>
      </c>
      <c r="W149" s="414"/>
      <c r="X149" s="414"/>
      <c r="Y149" s="623"/>
      <c r="Z149" s="619"/>
      <c r="AA149" s="619"/>
      <c r="AB149" s="620"/>
      <c r="AC149" s="620"/>
      <c r="AD149" s="620"/>
      <c r="AE149" s="620"/>
      <c r="AF149" s="620"/>
      <c r="AG149" s="620"/>
      <c r="AH149" s="663"/>
      <c r="AI149" s="663"/>
      <c r="AJ149" s="663"/>
      <c r="AK149" s="663"/>
      <c r="AL149" s="664"/>
      <c r="AM149" s="664"/>
      <c r="AN149" s="664"/>
      <c r="AO149" s="664"/>
      <c r="AP149" s="664"/>
      <c r="AQ149" s="664"/>
      <c r="AR149" s="664"/>
      <c r="AS149" s="664"/>
      <c r="AT149" s="663"/>
      <c r="AU149" s="663"/>
      <c r="AV149" s="663"/>
      <c r="AW149" s="663"/>
      <c r="AX149" s="708"/>
      <c r="AY149" s="708"/>
      <c r="AZ149" s="708"/>
      <c r="BA149" s="708"/>
      <c r="BB149" s="708"/>
      <c r="BC149" s="708"/>
      <c r="BD149" s="708"/>
      <c r="BE149" s="708"/>
      <c r="BF149" s="708"/>
      <c r="BG149" s="708"/>
      <c r="BH149" s="708"/>
      <c r="BI149" s="708"/>
      <c r="BJ149" s="735"/>
    </row>
    <row r="150" s="14" customFormat="1" ht="25.5" spans="1:62">
      <c r="A150" s="507" t="s">
        <v>377</v>
      </c>
      <c r="B150" s="508"/>
      <c r="C150" s="508"/>
      <c r="D150" s="508"/>
      <c r="E150" s="508"/>
      <c r="F150" s="508"/>
      <c r="G150" s="508"/>
      <c r="H150" s="508"/>
      <c r="I150" s="508"/>
      <c r="J150" s="508"/>
      <c r="K150" s="508"/>
      <c r="L150" s="508"/>
      <c r="M150" s="508"/>
      <c r="N150" s="508"/>
      <c r="O150" s="554"/>
      <c r="P150" s="557" t="s">
        <v>373</v>
      </c>
      <c r="Q150" s="557"/>
      <c r="R150" s="591"/>
      <c r="S150" s="559" t="s">
        <v>378</v>
      </c>
      <c r="T150" s="559"/>
      <c r="U150" s="559"/>
      <c r="V150" s="160">
        <v>4</v>
      </c>
      <c r="W150" s="414"/>
      <c r="X150" s="414"/>
      <c r="Y150" s="623"/>
      <c r="Z150" s="619"/>
      <c r="AA150" s="619"/>
      <c r="AB150" s="620"/>
      <c r="AC150" s="620"/>
      <c r="AD150" s="620"/>
      <c r="AE150" s="620"/>
      <c r="AF150" s="620"/>
      <c r="AG150" s="620"/>
      <c r="AH150" s="663"/>
      <c r="AI150" s="663"/>
      <c r="AJ150" s="663"/>
      <c r="AK150" s="663"/>
      <c r="AL150" s="664"/>
      <c r="AM150" s="664"/>
      <c r="AN150" s="664"/>
      <c r="AO150" s="664"/>
      <c r="AP150" s="664"/>
      <c r="AQ150" s="664"/>
      <c r="AR150" s="664"/>
      <c r="AS150" s="664"/>
      <c r="AT150" s="663"/>
      <c r="AU150" s="663"/>
      <c r="AV150" s="663"/>
      <c r="AW150" s="663"/>
      <c r="AX150" s="708"/>
      <c r="AY150" s="708"/>
      <c r="AZ150" s="708"/>
      <c r="BA150" s="708"/>
      <c r="BB150" s="708"/>
      <c r="BC150" s="708"/>
      <c r="BD150" s="708"/>
      <c r="BE150" s="708"/>
      <c r="BF150" s="708"/>
      <c r="BG150" s="708"/>
      <c r="BH150" s="708"/>
      <c r="BI150" s="708"/>
      <c r="BJ150" s="735"/>
    </row>
    <row r="151" s="14" customFormat="1" ht="45.75" customHeight="1" spans="1:62">
      <c r="A151" s="507" t="s">
        <v>379</v>
      </c>
      <c r="B151" s="508"/>
      <c r="C151" s="508"/>
      <c r="D151" s="508"/>
      <c r="E151" s="508"/>
      <c r="F151" s="508"/>
      <c r="G151" s="508"/>
      <c r="H151" s="508"/>
      <c r="I151" s="508"/>
      <c r="J151" s="508"/>
      <c r="K151" s="508"/>
      <c r="L151" s="508"/>
      <c r="M151" s="508"/>
      <c r="N151" s="508"/>
      <c r="O151" s="554"/>
      <c r="P151" s="560" t="s">
        <v>373</v>
      </c>
      <c r="Q151" s="594"/>
      <c r="R151" s="595"/>
      <c r="S151" s="560" t="s">
        <v>167</v>
      </c>
      <c r="T151" s="594"/>
      <c r="U151" s="595"/>
      <c r="V151" s="160">
        <v>3</v>
      </c>
      <c r="W151" s="414"/>
      <c r="X151" s="414"/>
      <c r="Y151" s="623"/>
      <c r="Z151" s="619"/>
      <c r="AA151" s="619"/>
      <c r="AB151" s="620"/>
      <c r="AC151" s="620"/>
      <c r="AD151" s="620"/>
      <c r="AE151" s="620"/>
      <c r="AF151" s="620"/>
      <c r="AG151" s="620"/>
      <c r="AH151" s="663"/>
      <c r="AI151" s="663"/>
      <c r="AJ151" s="663"/>
      <c r="AK151" s="663"/>
      <c r="AL151" s="664"/>
      <c r="AM151" s="664"/>
      <c r="AN151" s="664"/>
      <c r="AO151" s="664"/>
      <c r="AP151" s="664"/>
      <c r="AQ151" s="664"/>
      <c r="AR151" s="664"/>
      <c r="AS151" s="664"/>
      <c r="AT151" s="663"/>
      <c r="AU151" s="663"/>
      <c r="AV151" s="663"/>
      <c r="AW151" s="663"/>
      <c r="AX151" s="708"/>
      <c r="AY151" s="708"/>
      <c r="AZ151" s="708"/>
      <c r="BA151" s="708"/>
      <c r="BB151" s="708"/>
      <c r="BC151" s="708"/>
      <c r="BD151" s="708"/>
      <c r="BE151" s="708"/>
      <c r="BF151" s="708"/>
      <c r="BG151" s="708"/>
      <c r="BH151" s="708"/>
      <c r="BI151" s="708"/>
      <c r="BJ151" s="735"/>
    </row>
    <row r="152" s="14" customFormat="1" ht="25.5" spans="1:62">
      <c r="A152" s="505" t="s">
        <v>273</v>
      </c>
      <c r="B152" s="506"/>
      <c r="C152" s="506"/>
      <c r="D152" s="506"/>
      <c r="E152" s="506"/>
      <c r="F152" s="506"/>
      <c r="G152" s="506"/>
      <c r="H152" s="506"/>
      <c r="I152" s="506"/>
      <c r="J152" s="506"/>
      <c r="K152" s="506"/>
      <c r="L152" s="506"/>
      <c r="M152" s="506"/>
      <c r="N152" s="506"/>
      <c r="O152" s="553"/>
      <c r="P152" s="557" t="s">
        <v>373</v>
      </c>
      <c r="Q152" s="557"/>
      <c r="R152" s="591"/>
      <c r="S152" s="557" t="s">
        <v>376</v>
      </c>
      <c r="T152" s="557"/>
      <c r="U152" s="557"/>
      <c r="V152" s="557" t="s">
        <v>376</v>
      </c>
      <c r="W152" s="557"/>
      <c r="X152" s="557"/>
      <c r="Y152" s="624"/>
      <c r="Z152" s="619"/>
      <c r="AA152" s="619"/>
      <c r="AB152" s="620"/>
      <c r="AC152" s="620"/>
      <c r="AD152" s="620"/>
      <c r="AE152" s="620"/>
      <c r="AF152" s="620"/>
      <c r="AG152" s="620"/>
      <c r="AH152" s="663"/>
      <c r="AI152" s="663"/>
      <c r="AJ152" s="663"/>
      <c r="AK152" s="663"/>
      <c r="AL152" s="664"/>
      <c r="AM152" s="664"/>
      <c r="AN152" s="664"/>
      <c r="AO152" s="664"/>
      <c r="AP152" s="664"/>
      <c r="AQ152" s="664"/>
      <c r="AR152" s="664"/>
      <c r="AS152" s="664"/>
      <c r="AT152" s="663"/>
      <c r="AU152" s="663"/>
      <c r="AV152" s="663"/>
      <c r="AW152" s="663"/>
      <c r="AX152" s="708"/>
      <c r="AY152" s="708"/>
      <c r="AZ152" s="708"/>
      <c r="BA152" s="708"/>
      <c r="BB152" s="708"/>
      <c r="BC152" s="708"/>
      <c r="BD152" s="708"/>
      <c r="BE152" s="708"/>
      <c r="BF152" s="708"/>
      <c r="BG152" s="708"/>
      <c r="BH152" s="708"/>
      <c r="BI152" s="708"/>
      <c r="BJ152" s="735"/>
    </row>
    <row r="153" s="14" customFormat="1" ht="26.25" customHeight="1" spans="1:62">
      <c r="A153" s="507" t="s">
        <v>377</v>
      </c>
      <c r="B153" s="508"/>
      <c r="C153" s="508"/>
      <c r="D153" s="508"/>
      <c r="E153" s="508"/>
      <c r="F153" s="508"/>
      <c r="G153" s="508"/>
      <c r="H153" s="508"/>
      <c r="I153" s="508"/>
      <c r="J153" s="508"/>
      <c r="K153" s="508"/>
      <c r="L153" s="508"/>
      <c r="M153" s="508"/>
      <c r="N153" s="508"/>
      <c r="O153" s="554"/>
      <c r="P153" s="557" t="s">
        <v>373</v>
      </c>
      <c r="Q153" s="557"/>
      <c r="R153" s="591"/>
      <c r="S153" s="559" t="s">
        <v>369</v>
      </c>
      <c r="T153" s="559"/>
      <c r="U153" s="559"/>
      <c r="V153" s="559" t="s">
        <v>167</v>
      </c>
      <c r="W153" s="559"/>
      <c r="X153" s="559"/>
      <c r="Y153" s="625"/>
      <c r="Z153" s="619"/>
      <c r="AA153" s="619"/>
      <c r="AB153" s="620"/>
      <c r="AC153" s="620"/>
      <c r="AD153" s="620"/>
      <c r="AE153" s="620"/>
      <c r="AF153" s="620"/>
      <c r="AG153" s="620"/>
      <c r="AH153" s="663"/>
      <c r="AI153" s="663"/>
      <c r="AJ153" s="663"/>
      <c r="AK153" s="663"/>
      <c r="AL153" s="664"/>
      <c r="AM153" s="664"/>
      <c r="AN153" s="664"/>
      <c r="AO153" s="664"/>
      <c r="AP153" s="664"/>
      <c r="AQ153" s="664"/>
      <c r="AR153" s="664"/>
      <c r="AS153" s="664"/>
      <c r="AT153" s="663"/>
      <c r="AU153" s="663"/>
      <c r="AV153" s="663"/>
      <c r="AW153" s="663"/>
      <c r="AX153" s="708"/>
      <c r="AY153" s="708"/>
      <c r="AZ153" s="708"/>
      <c r="BA153" s="708"/>
      <c r="BB153" s="708"/>
      <c r="BC153" s="708"/>
      <c r="BD153" s="708"/>
      <c r="BE153" s="708"/>
      <c r="BF153" s="708"/>
      <c r="BG153" s="708"/>
      <c r="BH153" s="708"/>
      <c r="BI153" s="708"/>
      <c r="BJ153" s="735"/>
    </row>
    <row r="154" s="14" customFormat="1" ht="50.25" customHeight="1" spans="1:62">
      <c r="A154" s="507" t="s">
        <v>380</v>
      </c>
      <c r="B154" s="508"/>
      <c r="C154" s="508"/>
      <c r="D154" s="508"/>
      <c r="E154" s="508"/>
      <c r="F154" s="508"/>
      <c r="G154" s="508"/>
      <c r="H154" s="508"/>
      <c r="I154" s="508"/>
      <c r="J154" s="508"/>
      <c r="K154" s="508"/>
      <c r="L154" s="508"/>
      <c r="M154" s="508"/>
      <c r="N154" s="508"/>
      <c r="O154" s="554"/>
      <c r="P154" s="557" t="s">
        <v>373</v>
      </c>
      <c r="Q154" s="557"/>
      <c r="R154" s="591"/>
      <c r="S154" s="559" t="s">
        <v>167</v>
      </c>
      <c r="T154" s="559"/>
      <c r="U154" s="559"/>
      <c r="V154" s="559" t="s">
        <v>371</v>
      </c>
      <c r="W154" s="559"/>
      <c r="X154" s="559"/>
      <c r="Y154" s="625"/>
      <c r="Z154" s="619"/>
      <c r="AA154" s="619"/>
      <c r="AB154" s="620"/>
      <c r="AC154" s="620"/>
      <c r="AD154" s="620"/>
      <c r="AE154" s="620"/>
      <c r="AF154" s="620"/>
      <c r="AG154" s="620"/>
      <c r="AH154" s="663"/>
      <c r="AI154" s="663"/>
      <c r="AJ154" s="663"/>
      <c r="AK154" s="663"/>
      <c r="AL154" s="664"/>
      <c r="AM154" s="664"/>
      <c r="AN154" s="664"/>
      <c r="AO154" s="664"/>
      <c r="AP154" s="664"/>
      <c r="AQ154" s="664"/>
      <c r="AR154" s="664"/>
      <c r="AS154" s="664"/>
      <c r="AT154" s="663"/>
      <c r="AU154" s="663"/>
      <c r="AV154" s="663"/>
      <c r="AW154" s="663"/>
      <c r="AX154" s="708"/>
      <c r="AY154" s="708"/>
      <c r="AZ154" s="708"/>
      <c r="BA154" s="708"/>
      <c r="BB154" s="708"/>
      <c r="BC154" s="708"/>
      <c r="BD154" s="708"/>
      <c r="BE154" s="708"/>
      <c r="BF154" s="708"/>
      <c r="BG154" s="708"/>
      <c r="BH154" s="708"/>
      <c r="BI154" s="708"/>
      <c r="BJ154" s="735"/>
    </row>
    <row r="155" s="14" customFormat="1" ht="50.25" customHeight="1" spans="1:62">
      <c r="A155" s="511" t="s">
        <v>381</v>
      </c>
      <c r="B155" s="512"/>
      <c r="C155" s="512"/>
      <c r="D155" s="512"/>
      <c r="E155" s="512"/>
      <c r="F155" s="512"/>
      <c r="G155" s="512"/>
      <c r="H155" s="512"/>
      <c r="I155" s="512"/>
      <c r="J155" s="512"/>
      <c r="K155" s="512"/>
      <c r="L155" s="512"/>
      <c r="M155" s="512"/>
      <c r="N155" s="512"/>
      <c r="O155" s="561"/>
      <c r="P155" s="562" t="s">
        <v>373</v>
      </c>
      <c r="Q155" s="562"/>
      <c r="R155" s="596"/>
      <c r="S155" s="562" t="s">
        <v>376</v>
      </c>
      <c r="T155" s="562"/>
      <c r="U155" s="562"/>
      <c r="V155" s="562" t="s">
        <v>376</v>
      </c>
      <c r="W155" s="562"/>
      <c r="X155" s="562"/>
      <c r="Y155" s="626"/>
      <c r="Z155" s="619"/>
      <c r="AA155" s="619"/>
      <c r="AB155" s="620"/>
      <c r="AC155" s="620"/>
      <c r="AD155" s="620"/>
      <c r="AE155" s="620"/>
      <c r="AF155" s="620"/>
      <c r="AG155" s="620"/>
      <c r="AH155" s="663"/>
      <c r="AI155" s="663"/>
      <c r="AJ155" s="663"/>
      <c r="AK155" s="663"/>
      <c r="AL155" s="664"/>
      <c r="AM155" s="664"/>
      <c r="AN155" s="664"/>
      <c r="AO155" s="664"/>
      <c r="AP155" s="664"/>
      <c r="AQ155" s="664"/>
      <c r="AR155" s="664"/>
      <c r="AS155" s="664"/>
      <c r="AT155" s="663"/>
      <c r="AU155" s="663"/>
      <c r="AV155" s="663"/>
      <c r="AW155" s="663"/>
      <c r="AX155" s="708"/>
      <c r="AY155" s="708"/>
      <c r="AZ155" s="708"/>
      <c r="BA155" s="708"/>
      <c r="BB155" s="708"/>
      <c r="BC155" s="708"/>
      <c r="BD155" s="708"/>
      <c r="BE155" s="708"/>
      <c r="BF155" s="708"/>
      <c r="BG155" s="708"/>
      <c r="BH155" s="708"/>
      <c r="BI155" s="708"/>
      <c r="BJ155" s="735"/>
    </row>
    <row r="156" s="8" customFormat="1" ht="31.5" customHeight="1" spans="1:62">
      <c r="A156" s="108"/>
      <c r="B156" s="108"/>
      <c r="C156" s="108"/>
      <c r="D156" s="108"/>
      <c r="E156" s="108"/>
      <c r="F156" s="108"/>
      <c r="G156" s="108"/>
      <c r="H156" s="108"/>
      <c r="I156" s="108"/>
      <c r="J156" s="108"/>
      <c r="K156" s="108"/>
      <c r="L156" s="108"/>
      <c r="M156" s="108"/>
      <c r="N156" s="108"/>
      <c r="O156" s="108"/>
      <c r="P156" s="108"/>
      <c r="Q156" s="108"/>
      <c r="R156" s="108"/>
      <c r="S156" s="108"/>
      <c r="T156" s="108"/>
      <c r="U156" s="108"/>
      <c r="V156" s="108"/>
      <c r="W156" s="108"/>
      <c r="X156" s="108"/>
      <c r="Y156" s="108"/>
      <c r="Z156" s="108"/>
      <c r="AA156" s="108"/>
      <c r="AB156" s="108"/>
      <c r="AC156" s="108"/>
      <c r="AD156" s="108"/>
      <c r="AE156" s="108"/>
      <c r="AF156" s="108"/>
      <c r="AG156" s="108"/>
      <c r="AH156" s="108"/>
      <c r="AI156" s="108"/>
      <c r="AJ156" s="108"/>
      <c r="AK156" s="108"/>
      <c r="AL156" s="108"/>
      <c r="AM156" s="108"/>
      <c r="AN156" s="108"/>
      <c r="AO156" s="108"/>
      <c r="AP156" s="108"/>
      <c r="AQ156" s="108"/>
      <c r="AR156" s="108"/>
      <c r="AS156" s="108"/>
      <c r="AT156" s="108"/>
      <c r="AU156" s="108"/>
      <c r="AV156" s="108"/>
      <c r="AW156" s="108"/>
      <c r="AX156" s="108"/>
      <c r="AY156" s="108"/>
      <c r="AZ156" s="108"/>
      <c r="BA156" s="108"/>
      <c r="BB156" s="108"/>
      <c r="BC156" s="108"/>
      <c r="BD156" s="108"/>
      <c r="BE156" s="108"/>
      <c r="BF156" s="108"/>
      <c r="BG156" s="108"/>
      <c r="BH156" s="108"/>
      <c r="BI156" s="108"/>
      <c r="BJ156" s="736"/>
    </row>
    <row r="157" s="15" customFormat="1" ht="56.25" customHeight="1" spans="1:62">
      <c r="A157" s="513"/>
      <c r="B157" s="513"/>
      <c r="C157" s="513"/>
      <c r="D157" s="513"/>
      <c r="E157" s="514"/>
      <c r="F157" s="514"/>
      <c r="G157" s="514"/>
      <c r="H157" s="514"/>
      <c r="I157" s="514"/>
      <c r="J157" s="514"/>
      <c r="K157" s="514"/>
      <c r="L157" s="514"/>
      <c r="M157" s="514"/>
      <c r="N157" s="514"/>
      <c r="O157" s="514"/>
      <c r="P157" s="514"/>
      <c r="Q157" s="514"/>
      <c r="R157" s="514"/>
      <c r="S157" s="514"/>
      <c r="T157" s="514"/>
      <c r="U157" s="514"/>
      <c r="V157" s="514"/>
      <c r="W157" s="514"/>
      <c r="X157" s="514"/>
      <c r="Y157" s="514"/>
      <c r="Z157" s="514"/>
      <c r="AA157" s="514"/>
      <c r="AB157" s="514"/>
      <c r="AC157" s="514"/>
      <c r="AD157" s="514"/>
      <c r="AE157" s="514"/>
      <c r="AF157" s="514"/>
      <c r="AG157" s="514"/>
      <c r="AH157" s="514"/>
      <c r="AI157" s="514"/>
      <c r="AJ157" s="514"/>
      <c r="AK157" s="514"/>
      <c r="AL157" s="514"/>
      <c r="AM157" s="514"/>
      <c r="AN157" s="514"/>
      <c r="AO157" s="514"/>
      <c r="AP157" s="514"/>
      <c r="AQ157" s="514"/>
      <c r="AR157" s="514"/>
      <c r="AS157" s="514"/>
      <c r="AT157" s="514"/>
      <c r="AU157" s="514"/>
      <c r="AV157" s="514"/>
      <c r="AW157" s="514"/>
      <c r="AX157" s="514"/>
      <c r="AY157" s="514"/>
      <c r="AZ157" s="514"/>
      <c r="BA157" s="514"/>
      <c r="BB157" s="514"/>
      <c r="BC157" s="514"/>
      <c r="BD157" s="514"/>
      <c r="BE157" s="514"/>
      <c r="BF157" s="737"/>
      <c r="BG157" s="737"/>
      <c r="BH157" s="737"/>
      <c r="BI157" s="737"/>
      <c r="BJ157" s="738"/>
    </row>
    <row r="158" s="16" customFormat="1" ht="25.5" customHeight="1" spans="1:65">
      <c r="A158" s="515" t="s">
        <v>382</v>
      </c>
      <c r="B158" s="515"/>
      <c r="C158" s="515"/>
      <c r="D158" s="515"/>
      <c r="E158" s="515"/>
      <c r="F158" s="515"/>
      <c r="G158" s="515"/>
      <c r="H158" s="515"/>
      <c r="I158" s="515"/>
      <c r="J158" s="515"/>
      <c r="K158" s="515"/>
      <c r="L158" s="515"/>
      <c r="M158" s="515"/>
      <c r="N158" s="21"/>
      <c r="O158" s="21"/>
      <c r="P158" s="21"/>
      <c r="Q158" s="21"/>
      <c r="R158" s="21"/>
      <c r="S158" s="597"/>
      <c r="T158" s="598"/>
      <c r="U158" s="598"/>
      <c r="V158" s="598"/>
      <c r="W158" s="598"/>
      <c r="X158" s="598"/>
      <c r="Y158" s="598"/>
      <c r="Z158" s="598"/>
      <c r="AA158" s="598"/>
      <c r="AB158" s="598"/>
      <c r="AC158" s="598"/>
      <c r="AD158" s="515" t="s">
        <v>383</v>
      </c>
      <c r="AE158" s="21"/>
      <c r="AF158" s="627"/>
      <c r="AG158" s="515"/>
      <c r="AH158" s="515"/>
      <c r="AJ158" s="665"/>
      <c r="AK158" s="665"/>
      <c r="AL158" s="665"/>
      <c r="AM158" s="665"/>
      <c r="AN158" s="665"/>
      <c r="AO158" s="665"/>
      <c r="AP158" s="665"/>
      <c r="AQ158" s="665"/>
      <c r="AR158" s="691"/>
      <c r="AS158" s="691"/>
      <c r="AT158" s="691"/>
      <c r="AU158" s="691"/>
      <c r="AV158" s="692"/>
      <c r="AW158" s="709"/>
      <c r="AX158" s="710"/>
      <c r="AY158" s="711"/>
      <c r="AZ158" s="711"/>
      <c r="BA158" s="711"/>
      <c r="BB158" s="711"/>
      <c r="BC158" s="711"/>
      <c r="BD158" s="711"/>
      <c r="BE158" s="711"/>
      <c r="BF158" s="711"/>
      <c r="BG158" s="711"/>
      <c r="BH158" s="739"/>
      <c r="BI158" s="709"/>
      <c r="BJ158" s="710"/>
      <c r="BK158" s="740"/>
      <c r="BL158" s="666"/>
      <c r="BM158" s="666"/>
    </row>
    <row r="159" s="16" customFormat="1" ht="21.75" customHeight="1" spans="1:65">
      <c r="A159" s="515"/>
      <c r="B159" s="515"/>
      <c r="C159" s="515"/>
      <c r="D159" s="515"/>
      <c r="E159" s="515"/>
      <c r="F159" s="515"/>
      <c r="G159" s="515"/>
      <c r="H159" s="515"/>
      <c r="I159" s="515"/>
      <c r="J159" s="563"/>
      <c r="K159" s="563"/>
      <c r="L159" s="563"/>
      <c r="M159" s="563"/>
      <c r="N159" s="21"/>
      <c r="O159" s="21"/>
      <c r="P159" s="21"/>
      <c r="Q159" s="21"/>
      <c r="R159" s="21"/>
      <c r="S159" s="21"/>
      <c r="T159" s="599"/>
      <c r="U159" s="599"/>
      <c r="V159" s="599"/>
      <c r="W159" s="599"/>
      <c r="X159" s="600">
        <v>2023</v>
      </c>
      <c r="Y159" s="628"/>
      <c r="Z159" s="515"/>
      <c r="AA159" s="21"/>
      <c r="AB159" s="21"/>
      <c r="AC159" s="21"/>
      <c r="AD159" s="515"/>
      <c r="AE159" s="515"/>
      <c r="AF159" s="515"/>
      <c r="AG159" s="21"/>
      <c r="AH159" s="21"/>
      <c r="AJ159" s="665"/>
      <c r="AK159" s="665"/>
      <c r="AL159" s="665"/>
      <c r="AM159" s="665"/>
      <c r="AN159" s="665"/>
      <c r="AO159" s="665"/>
      <c r="AP159" s="665"/>
      <c r="AQ159" s="665"/>
      <c r="AR159" s="691"/>
      <c r="AS159" s="691"/>
      <c r="AT159" s="691"/>
      <c r="AU159" s="691"/>
      <c r="AV159" s="691"/>
      <c r="AW159" s="712"/>
      <c r="AX159" s="710"/>
      <c r="AY159" s="691"/>
      <c r="AZ159" s="711"/>
      <c r="BA159" s="711"/>
      <c r="BB159" s="711"/>
      <c r="BC159" s="713"/>
      <c r="BD159" s="714"/>
      <c r="BE159" s="739"/>
      <c r="BF159" s="741"/>
      <c r="BG159" s="711"/>
      <c r="BH159" s="711"/>
      <c r="BI159" s="711"/>
      <c r="BJ159" s="710"/>
      <c r="BK159" s="666"/>
      <c r="BL159" s="712"/>
      <c r="BM159" s="712"/>
    </row>
    <row r="160" s="16" customFormat="1" ht="24.75" customHeight="1" spans="1:65">
      <c r="A160" s="515"/>
      <c r="B160" s="515"/>
      <c r="C160" s="515"/>
      <c r="D160" s="515"/>
      <c r="E160" s="515"/>
      <c r="F160" s="515"/>
      <c r="G160" s="515"/>
      <c r="H160" s="515"/>
      <c r="I160" s="515"/>
      <c r="J160" s="563"/>
      <c r="K160" s="563"/>
      <c r="L160" s="563"/>
      <c r="M160" s="563"/>
      <c r="N160" s="515"/>
      <c r="O160" s="515"/>
      <c r="P160" s="515"/>
      <c r="Q160" s="515"/>
      <c r="R160" s="21"/>
      <c r="S160" s="515"/>
      <c r="T160" s="515"/>
      <c r="U160" s="515"/>
      <c r="V160" s="563"/>
      <c r="W160" s="515"/>
      <c r="X160" s="515"/>
      <c r="Y160" s="515"/>
      <c r="Z160" s="515"/>
      <c r="AA160" s="515"/>
      <c r="AB160" s="515"/>
      <c r="AC160" s="602"/>
      <c r="AD160" s="602"/>
      <c r="AE160" s="21"/>
      <c r="AF160" s="629"/>
      <c r="AG160" s="21"/>
      <c r="AH160" s="21"/>
      <c r="AJ160" s="666"/>
      <c r="AK160" s="666"/>
      <c r="AL160" s="666"/>
      <c r="AM160" s="666"/>
      <c r="AN160" s="666"/>
      <c r="AO160" s="666"/>
      <c r="AP160" s="666"/>
      <c r="AQ160" s="666"/>
      <c r="AR160" s="666"/>
      <c r="AS160" s="666"/>
      <c r="AT160" s="666"/>
      <c r="AU160" s="666"/>
      <c r="AV160" s="666"/>
      <c r="AW160" s="666"/>
      <c r="AX160" s="710"/>
      <c r="AY160" s="711"/>
      <c r="AZ160" s="711"/>
      <c r="BA160" s="711"/>
      <c r="BB160" s="710"/>
      <c r="BC160" s="711"/>
      <c r="BD160" s="711"/>
      <c r="BE160" s="711"/>
      <c r="BF160" s="711"/>
      <c r="BG160" s="711"/>
      <c r="BH160" s="711"/>
      <c r="BI160" s="711"/>
      <c r="BJ160" s="710"/>
      <c r="BK160" s="666"/>
      <c r="BL160" s="712"/>
      <c r="BM160" s="712"/>
    </row>
    <row r="161" s="16" customFormat="1" ht="26.25" customHeight="1" spans="1:65">
      <c r="A161" s="515" t="s">
        <v>384</v>
      </c>
      <c r="B161" s="516"/>
      <c r="C161" s="516"/>
      <c r="D161" s="516"/>
      <c r="E161" s="516"/>
      <c r="F161" s="516"/>
      <c r="G161" s="516"/>
      <c r="H161" s="516"/>
      <c r="I161" s="516"/>
      <c r="J161" s="564"/>
      <c r="K161" s="564"/>
      <c r="L161" s="564"/>
      <c r="M161" s="564"/>
      <c r="N161" s="21"/>
      <c r="O161" s="21"/>
      <c r="P161" s="21"/>
      <c r="Q161" s="21"/>
      <c r="R161" s="21"/>
      <c r="S161" s="601"/>
      <c r="T161" s="598"/>
      <c r="U161" s="598"/>
      <c r="V161" s="598"/>
      <c r="W161" s="598"/>
      <c r="X161" s="598"/>
      <c r="Y161" s="598"/>
      <c r="Z161" s="630"/>
      <c r="AA161" s="598"/>
      <c r="AB161" s="598"/>
      <c r="AC161" s="598"/>
      <c r="AD161" s="631" t="s">
        <v>385</v>
      </c>
      <c r="AE161" s="602"/>
      <c r="AF161" s="627"/>
      <c r="AG161" s="515"/>
      <c r="AH161" s="515"/>
      <c r="AJ161" s="665"/>
      <c r="AK161" s="665"/>
      <c r="AL161" s="665"/>
      <c r="AM161" s="665"/>
      <c r="AN161" s="665"/>
      <c r="AO161" s="665"/>
      <c r="AP161" s="665"/>
      <c r="AQ161" s="665"/>
      <c r="AR161" s="691"/>
      <c r="AS161" s="691"/>
      <c r="AT161" s="691"/>
      <c r="AU161" s="691"/>
      <c r="AV161" s="692"/>
      <c r="AW161" s="709"/>
      <c r="AX161" s="710"/>
      <c r="AY161" s="711"/>
      <c r="AZ161" s="711"/>
      <c r="BA161" s="711"/>
      <c r="BB161" s="711"/>
      <c r="BC161" s="711"/>
      <c r="BD161" s="711"/>
      <c r="BE161" s="711"/>
      <c r="BF161" s="711"/>
      <c r="BG161" s="711"/>
      <c r="BH161" s="739"/>
      <c r="BI161" s="709"/>
      <c r="BJ161" s="710"/>
      <c r="BK161" s="740"/>
      <c r="BL161" s="666"/>
      <c r="BM161" s="666"/>
    </row>
    <row r="162" s="16" customFormat="1" ht="24" customHeight="1" spans="1:65">
      <c r="A162" s="516"/>
      <c r="B162" s="516"/>
      <c r="C162" s="516"/>
      <c r="D162" s="516"/>
      <c r="E162" s="516"/>
      <c r="F162" s="516"/>
      <c r="G162" s="516"/>
      <c r="H162" s="516"/>
      <c r="I162" s="516"/>
      <c r="J162" s="565"/>
      <c r="K162" s="565"/>
      <c r="L162" s="565"/>
      <c r="M162" s="565"/>
      <c r="N162" s="21"/>
      <c r="O162" s="21"/>
      <c r="P162" s="21"/>
      <c r="Q162" s="21"/>
      <c r="R162" s="21"/>
      <c r="S162" s="602"/>
      <c r="T162" s="603"/>
      <c r="U162" s="603"/>
      <c r="V162" s="604"/>
      <c r="W162" s="604"/>
      <c r="X162" s="600">
        <v>2023</v>
      </c>
      <c r="Y162" s="628"/>
      <c r="Z162" s="15"/>
      <c r="AA162" s="515"/>
      <c r="AB162" s="515"/>
      <c r="AC162" s="515"/>
      <c r="AD162" s="515"/>
      <c r="AE162" s="515"/>
      <c r="AF162" s="515"/>
      <c r="AG162" s="602"/>
      <c r="AH162" s="602"/>
      <c r="AJ162" s="665"/>
      <c r="AK162" s="665"/>
      <c r="AL162" s="665"/>
      <c r="AM162" s="665"/>
      <c r="AN162" s="665"/>
      <c r="AO162" s="665"/>
      <c r="AP162" s="665"/>
      <c r="AQ162" s="665"/>
      <c r="AR162" s="691"/>
      <c r="AS162" s="691"/>
      <c r="AT162" s="691"/>
      <c r="AU162" s="691"/>
      <c r="AV162" s="691"/>
      <c r="AW162" s="712"/>
      <c r="AX162" s="710"/>
      <c r="AY162" s="691"/>
      <c r="AZ162" s="711"/>
      <c r="BA162" s="711"/>
      <c r="BB162" s="711"/>
      <c r="BC162" s="713"/>
      <c r="BD162" s="714"/>
      <c r="BE162" s="739"/>
      <c r="BF162" s="741"/>
      <c r="BG162" s="711"/>
      <c r="BH162" s="711"/>
      <c r="BI162" s="711"/>
      <c r="BJ162" s="710"/>
      <c r="BK162" s="666"/>
      <c r="BL162" s="712"/>
      <c r="BM162" s="712"/>
    </row>
    <row r="163" s="16" customFormat="1" ht="20.25" customHeight="1" spans="1:62">
      <c r="A163" s="516"/>
      <c r="B163" s="516"/>
      <c r="C163" s="516"/>
      <c r="D163" s="516"/>
      <c r="E163" s="516"/>
      <c r="F163" s="516"/>
      <c r="G163" s="516"/>
      <c r="H163" s="516"/>
      <c r="I163" s="516"/>
      <c r="J163" s="564"/>
      <c r="K163" s="564"/>
      <c r="L163" s="564"/>
      <c r="M163" s="564"/>
      <c r="N163" s="563"/>
      <c r="O163" s="563"/>
      <c r="P163" s="563"/>
      <c r="Q163" s="563"/>
      <c r="R163" s="21"/>
      <c r="S163" s="515"/>
      <c r="T163" s="515"/>
      <c r="U163" s="515"/>
      <c r="V163" s="563"/>
      <c r="W163" s="515"/>
      <c r="X163" s="515"/>
      <c r="Y163" s="515"/>
      <c r="Z163" s="515"/>
      <c r="AA163" s="515"/>
      <c r="AB163" s="515"/>
      <c r="AC163" s="602"/>
      <c r="AD163" s="602"/>
      <c r="AE163" s="21"/>
      <c r="AF163" s="629"/>
      <c r="AG163" s="21"/>
      <c r="AH163" s="21"/>
      <c r="AK163" s="667"/>
      <c r="AL163" s="667"/>
      <c r="AM163" s="667"/>
      <c r="AN163" s="667"/>
      <c r="AO163" s="667"/>
      <c r="AP163" s="693"/>
      <c r="AQ163" s="693"/>
      <c r="AR163" s="693"/>
      <c r="AS163" s="693"/>
      <c r="AT163" s="693"/>
      <c r="AU163" s="693"/>
      <c r="AV163" s="693"/>
      <c r="AW163" s="693"/>
      <c r="AX163" s="693"/>
      <c r="AY163" s="693"/>
      <c r="AZ163" s="693"/>
      <c r="BA163" s="693"/>
      <c r="BB163" s="710"/>
      <c r="BC163" s="693"/>
      <c r="BD163" s="693"/>
      <c r="BE163" s="693"/>
      <c r="BF163" s="693"/>
      <c r="BG163" s="693"/>
      <c r="BH163" s="693"/>
      <c r="BI163" s="710"/>
      <c r="BJ163" s="710"/>
    </row>
    <row r="164" s="16" customFormat="1" ht="23.25" customHeight="1" spans="1:62">
      <c r="A164" s="517" t="s">
        <v>386</v>
      </c>
      <c r="B164" s="516"/>
      <c r="C164" s="516"/>
      <c r="D164" s="516"/>
      <c r="E164" s="516"/>
      <c r="F164" s="516"/>
      <c r="G164" s="516"/>
      <c r="H164" s="516"/>
      <c r="I164" s="516"/>
      <c r="J164" s="564"/>
      <c r="K164" s="564"/>
      <c r="L164" s="564"/>
      <c r="M164" s="564"/>
      <c r="N164" s="566"/>
      <c r="O164" s="567"/>
      <c r="P164" s="21"/>
      <c r="Q164" s="21"/>
      <c r="R164" s="21"/>
      <c r="S164" s="598"/>
      <c r="T164" s="598"/>
      <c r="U164" s="598"/>
      <c r="V164" s="598"/>
      <c r="W164" s="598"/>
      <c r="X164" s="598"/>
      <c r="Y164" s="598"/>
      <c r="Z164" s="598"/>
      <c r="AA164" s="598"/>
      <c r="AB164" s="598"/>
      <c r="AC164" s="597"/>
      <c r="AD164" s="631" t="s">
        <v>387</v>
      </c>
      <c r="AE164" s="632"/>
      <c r="AF164" s="21"/>
      <c r="AG164" s="515"/>
      <c r="AH164" s="21"/>
      <c r="AX164" s="710"/>
      <c r="AY164" s="710"/>
      <c r="AZ164" s="710"/>
      <c r="BA164" s="710"/>
      <c r="BB164" s="710"/>
      <c r="BC164" s="710"/>
      <c r="BD164" s="710"/>
      <c r="BE164" s="710"/>
      <c r="BF164" s="710"/>
      <c r="BG164" s="710"/>
      <c r="BH164" s="710"/>
      <c r="BI164" s="710"/>
      <c r="BJ164" s="710"/>
    </row>
    <row r="165" s="17" customFormat="1" ht="24" customHeight="1" spans="1:62">
      <c r="A165" s="518"/>
      <c r="B165" s="519"/>
      <c r="C165" s="519"/>
      <c r="D165" s="519"/>
      <c r="E165" s="519"/>
      <c r="F165" s="519"/>
      <c r="G165" s="519"/>
      <c r="H165" s="519"/>
      <c r="I165" s="519"/>
      <c r="J165" s="568"/>
      <c r="K165" s="568"/>
      <c r="L165" s="568"/>
      <c r="M165" s="568"/>
      <c r="N165" s="568"/>
      <c r="O165" s="569"/>
      <c r="P165" s="570"/>
      <c r="Q165" s="570"/>
      <c r="R165" s="570"/>
      <c r="S165" s="570"/>
      <c r="T165" s="605"/>
      <c r="U165" s="606"/>
      <c r="V165" s="606"/>
      <c r="W165" s="606"/>
      <c r="X165" s="607">
        <v>2023</v>
      </c>
      <c r="Y165" s="633"/>
      <c r="Z165" s="634"/>
      <c r="AA165" s="635"/>
      <c r="AB165" s="636"/>
      <c r="AC165" s="636"/>
      <c r="AD165" s="636"/>
      <c r="AE165" s="570"/>
      <c r="AF165" s="569"/>
      <c r="AG165" s="570"/>
      <c r="AH165" s="570"/>
      <c r="AX165" s="715"/>
      <c r="AY165" s="715"/>
      <c r="AZ165" s="715"/>
      <c r="BA165" s="715"/>
      <c r="BB165" s="715"/>
      <c r="BC165" s="715"/>
      <c r="BD165" s="715"/>
      <c r="BE165" s="715"/>
      <c r="BF165" s="715"/>
      <c r="BG165" s="715"/>
      <c r="BH165" s="715"/>
      <c r="BI165" s="715"/>
      <c r="BJ165" s="715"/>
    </row>
    <row r="166" s="15" customFormat="1" ht="25.5" customHeight="1" spans="1:62">
      <c r="A166" s="515"/>
      <c r="B166" s="515"/>
      <c r="C166" s="515"/>
      <c r="D166" s="515"/>
      <c r="E166" s="515"/>
      <c r="F166" s="515"/>
      <c r="G166" s="515"/>
      <c r="H166" s="515"/>
      <c r="I166" s="515"/>
      <c r="J166" s="515"/>
      <c r="K166" s="515"/>
      <c r="L166" s="515"/>
      <c r="M166" s="515"/>
      <c r="N166" s="515"/>
      <c r="O166" s="515"/>
      <c r="P166" s="515"/>
      <c r="Q166" s="515"/>
      <c r="R166" s="515"/>
      <c r="S166" s="515"/>
      <c r="T166" s="515"/>
      <c r="U166" s="515"/>
      <c r="V166" s="515"/>
      <c r="W166" s="515"/>
      <c r="X166" s="515"/>
      <c r="Y166" s="515"/>
      <c r="Z166" s="515"/>
      <c r="AA166" s="515"/>
      <c r="AB166" s="515"/>
      <c r="AC166" s="515"/>
      <c r="AD166" s="515"/>
      <c r="AE166" s="515"/>
      <c r="AF166" s="515"/>
      <c r="AG166" s="515"/>
      <c r="AH166" s="515"/>
      <c r="AZ166" s="517"/>
      <c r="BA166" s="517"/>
      <c r="BB166" s="515"/>
      <c r="BC166" s="515"/>
      <c r="BD166" s="515"/>
      <c r="BE166" s="515"/>
      <c r="BF166" s="515"/>
      <c r="BG166" s="515"/>
      <c r="BH166" s="515"/>
      <c r="BI166" s="515"/>
      <c r="BJ166" s="738"/>
    </row>
    <row r="167" s="15" customFormat="1" ht="33.75" customHeight="1" spans="1:62">
      <c r="A167" s="517"/>
      <c r="B167" s="515"/>
      <c r="C167" s="515"/>
      <c r="D167" s="515"/>
      <c r="E167" s="515"/>
      <c r="F167" s="515"/>
      <c r="G167" s="515"/>
      <c r="H167" s="515"/>
      <c r="I167" s="515"/>
      <c r="J167" s="515"/>
      <c r="K167" s="515"/>
      <c r="L167" s="515"/>
      <c r="M167" s="515"/>
      <c r="N167" s="515"/>
      <c r="O167" s="515"/>
      <c r="P167" s="515"/>
      <c r="Q167" s="515"/>
      <c r="R167" s="515"/>
      <c r="S167" s="515"/>
      <c r="T167" s="515"/>
      <c r="U167" s="515"/>
      <c r="V167" s="515"/>
      <c r="W167" s="515"/>
      <c r="X167" s="515"/>
      <c r="Y167" s="515"/>
      <c r="Z167" s="515"/>
      <c r="AA167" s="515"/>
      <c r="AB167" s="515"/>
      <c r="AC167" s="515"/>
      <c r="AD167" s="515"/>
      <c r="AE167" s="515"/>
      <c r="AF167" s="515"/>
      <c r="AG167" s="515"/>
      <c r="AH167" s="515"/>
      <c r="BA167" s="517"/>
      <c r="BB167" s="515"/>
      <c r="BC167" s="515"/>
      <c r="BD167" s="515"/>
      <c r="BE167" s="515"/>
      <c r="BF167" s="515"/>
      <c r="BG167" s="515"/>
      <c r="BH167" s="515"/>
      <c r="BI167" s="515"/>
      <c r="BJ167" s="738"/>
    </row>
    <row r="168" s="15" customFormat="1" ht="41.25" customHeight="1" spans="1:61">
      <c r="A168" s="520"/>
      <c r="B168" s="515"/>
      <c r="C168" s="515"/>
      <c r="D168" s="515"/>
      <c r="E168" s="515"/>
      <c r="F168" s="515"/>
      <c r="G168" s="515"/>
      <c r="H168" s="515"/>
      <c r="I168" s="515"/>
      <c r="J168" s="515"/>
      <c r="K168" s="515"/>
      <c r="L168" s="515"/>
      <c r="M168" s="515"/>
      <c r="N168" s="515"/>
      <c r="O168" s="515"/>
      <c r="P168" s="515"/>
      <c r="Q168" s="515"/>
      <c r="R168" s="515"/>
      <c r="S168" s="515"/>
      <c r="T168" s="515"/>
      <c r="U168" s="515"/>
      <c r="V168" s="515"/>
      <c r="W168" s="515"/>
      <c r="X168" s="515"/>
      <c r="Y168" s="515"/>
      <c r="Z168" s="515"/>
      <c r="AA168" s="515"/>
      <c r="AB168" s="515"/>
      <c r="AC168" s="515"/>
      <c r="AD168" s="515"/>
      <c r="AE168" s="515"/>
      <c r="AF168" s="515"/>
      <c r="AG168" s="515"/>
      <c r="AH168" s="515"/>
      <c r="AI168" s="515"/>
      <c r="AJ168" s="515"/>
      <c r="AK168" s="515"/>
      <c r="AL168" s="515"/>
      <c r="AM168" s="515"/>
      <c r="AN168" s="515"/>
      <c r="AO168" s="515"/>
      <c r="AP168" s="515"/>
      <c r="AQ168" s="515"/>
      <c r="AR168" s="515"/>
      <c r="AS168" s="515"/>
      <c r="AT168" s="515"/>
      <c r="AU168" s="515"/>
      <c r="AV168" s="515"/>
      <c r="AW168" s="515"/>
      <c r="AX168" s="515"/>
      <c r="AY168" s="515"/>
      <c r="AZ168" s="515"/>
      <c r="BA168" s="515"/>
      <c r="BB168" s="515"/>
      <c r="BC168" s="515"/>
      <c r="BD168" s="515"/>
      <c r="BE168" s="515"/>
      <c r="BF168" s="515"/>
      <c r="BG168" s="515"/>
      <c r="BH168" s="515"/>
      <c r="BI168" s="515"/>
    </row>
    <row r="169" s="15" customFormat="1" ht="38.25" customHeight="1" spans="1:61">
      <c r="A169" s="520"/>
      <c r="B169" s="515"/>
      <c r="C169" s="515"/>
      <c r="D169" s="515"/>
      <c r="E169" s="515"/>
      <c r="F169" s="515"/>
      <c r="G169" s="515"/>
      <c r="H169" s="515"/>
      <c r="I169" s="515"/>
      <c r="J169" s="515"/>
      <c r="K169" s="515"/>
      <c r="L169" s="515"/>
      <c r="M169" s="515"/>
      <c r="N169" s="515"/>
      <c r="O169" s="515"/>
      <c r="P169" s="515"/>
      <c r="Q169" s="515"/>
      <c r="R169" s="515"/>
      <c r="S169" s="515"/>
      <c r="T169" s="515"/>
      <c r="U169" s="515"/>
      <c r="V169" s="515"/>
      <c r="W169" s="515"/>
      <c r="X169" s="515"/>
      <c r="Y169" s="515"/>
      <c r="Z169" s="515"/>
      <c r="AA169" s="515"/>
      <c r="AB169" s="515"/>
      <c r="AC169" s="515"/>
      <c r="AD169" s="515"/>
      <c r="AE169" s="515"/>
      <c r="AF169" s="515"/>
      <c r="AG169" s="515"/>
      <c r="AH169" s="515"/>
      <c r="AI169" s="515"/>
      <c r="AJ169" s="515"/>
      <c r="AK169" s="515"/>
      <c r="AL169" s="515"/>
      <c r="AM169" s="515"/>
      <c r="AN169" s="515"/>
      <c r="AO169" s="515"/>
      <c r="AP169" s="515"/>
      <c r="AQ169" s="515"/>
      <c r="AR169" s="515"/>
      <c r="AS169" s="515"/>
      <c r="AT169" s="515"/>
      <c r="AU169" s="515"/>
      <c r="AV169" s="515"/>
      <c r="AW169" s="515"/>
      <c r="AX169" s="515"/>
      <c r="AY169" s="515"/>
      <c r="AZ169" s="515"/>
      <c r="BA169" s="515"/>
      <c r="BB169" s="515"/>
      <c r="BC169" s="515"/>
      <c r="BD169" s="515"/>
      <c r="BE169" s="515"/>
      <c r="BF169" s="515"/>
      <c r="BG169" s="515"/>
      <c r="BH169" s="515"/>
      <c r="BI169" s="515"/>
    </row>
    <row r="170" s="15" customFormat="1" ht="27" customHeight="1" spans="1:61">
      <c r="A170" s="521" t="s">
        <v>388</v>
      </c>
      <c r="B170" s="521"/>
      <c r="C170" s="521"/>
      <c r="D170" s="521"/>
      <c r="E170" s="521"/>
      <c r="F170" s="521"/>
      <c r="G170" s="521"/>
      <c r="H170" s="521"/>
      <c r="I170" s="521"/>
      <c r="J170" s="521"/>
      <c r="K170" s="521"/>
      <c r="L170" s="521"/>
      <c r="M170" s="521"/>
      <c r="N170" s="521"/>
      <c r="O170" s="521"/>
      <c r="P170" s="521"/>
      <c r="Q170" s="521"/>
      <c r="R170" s="521"/>
      <c r="S170" s="521"/>
      <c r="T170" s="521"/>
      <c r="U170" s="521"/>
      <c r="V170" s="521"/>
      <c r="W170" s="521"/>
      <c r="X170" s="521"/>
      <c r="Y170" s="521"/>
      <c r="Z170" s="521"/>
      <c r="AA170" s="521"/>
      <c r="AB170" s="521"/>
      <c r="AC170" s="521"/>
      <c r="AD170" s="521"/>
      <c r="AE170" s="521"/>
      <c r="AF170" s="521"/>
      <c r="AG170" s="521"/>
      <c r="AH170" s="521"/>
      <c r="AI170" s="521"/>
      <c r="AJ170" s="521"/>
      <c r="AK170" s="521"/>
      <c r="AL170" s="521"/>
      <c r="AM170" s="521"/>
      <c r="AN170" s="521"/>
      <c r="AO170" s="521"/>
      <c r="AP170" s="521"/>
      <c r="AQ170" s="521"/>
      <c r="AR170" s="521"/>
      <c r="AS170" s="521"/>
      <c r="AT170" s="521"/>
      <c r="AU170" s="521"/>
      <c r="AV170" s="521"/>
      <c r="AW170" s="521"/>
      <c r="AX170" s="521"/>
      <c r="AY170" s="521"/>
      <c r="AZ170" s="521"/>
      <c r="BA170" s="521"/>
      <c r="BB170" s="521"/>
      <c r="BC170" s="521"/>
      <c r="BD170" s="521"/>
      <c r="BE170" s="521"/>
      <c r="BF170" s="521"/>
      <c r="BG170" s="521"/>
      <c r="BH170" s="521"/>
      <c r="BI170" s="521"/>
    </row>
    <row r="171" s="15" customFormat="1" ht="66" customHeight="1" spans="1:62">
      <c r="A171" s="522" t="s">
        <v>389</v>
      </c>
      <c r="B171" s="523"/>
      <c r="C171" s="523"/>
      <c r="D171" s="524"/>
      <c r="E171" s="525" t="s">
        <v>390</v>
      </c>
      <c r="F171" s="526"/>
      <c r="G171" s="526"/>
      <c r="H171" s="526"/>
      <c r="I171" s="526"/>
      <c r="J171" s="526"/>
      <c r="K171" s="526"/>
      <c r="L171" s="526"/>
      <c r="M171" s="526"/>
      <c r="N171" s="526"/>
      <c r="O171" s="526"/>
      <c r="P171" s="526"/>
      <c r="Q171" s="526"/>
      <c r="R171" s="526"/>
      <c r="S171" s="526"/>
      <c r="T171" s="526"/>
      <c r="U171" s="526"/>
      <c r="V171" s="526"/>
      <c r="W171" s="526"/>
      <c r="X171" s="526"/>
      <c r="Y171" s="526"/>
      <c r="Z171" s="526"/>
      <c r="AA171" s="526"/>
      <c r="AB171" s="526"/>
      <c r="AC171" s="526"/>
      <c r="AD171" s="526"/>
      <c r="AE171" s="526"/>
      <c r="AF171" s="526"/>
      <c r="AG171" s="526"/>
      <c r="AH171" s="526"/>
      <c r="AI171" s="526"/>
      <c r="AJ171" s="526"/>
      <c r="AK171" s="526"/>
      <c r="AL171" s="526"/>
      <c r="AM171" s="526"/>
      <c r="AN171" s="526"/>
      <c r="AO171" s="526"/>
      <c r="AP171" s="526"/>
      <c r="AQ171" s="526"/>
      <c r="AR171" s="526"/>
      <c r="AS171" s="526"/>
      <c r="AT171" s="526"/>
      <c r="AU171" s="526"/>
      <c r="AV171" s="526"/>
      <c r="AW171" s="526"/>
      <c r="AX171" s="526"/>
      <c r="AY171" s="526"/>
      <c r="AZ171" s="526"/>
      <c r="BA171" s="526"/>
      <c r="BB171" s="526"/>
      <c r="BC171" s="526"/>
      <c r="BD171" s="526"/>
      <c r="BE171" s="526"/>
      <c r="BF171" s="742"/>
      <c r="BG171" s="742"/>
      <c r="BH171" s="743" t="s">
        <v>391</v>
      </c>
      <c r="BI171" s="744"/>
      <c r="BJ171" s="745"/>
    </row>
    <row r="172" s="15" customFormat="1" ht="81" customHeight="1" spans="1:62">
      <c r="A172" s="527" t="s">
        <v>392</v>
      </c>
      <c r="B172" s="528"/>
      <c r="C172" s="528"/>
      <c r="D172" s="529"/>
      <c r="E172" s="530" t="s">
        <v>393</v>
      </c>
      <c r="F172" s="531"/>
      <c r="G172" s="531"/>
      <c r="H172" s="531"/>
      <c r="I172" s="531"/>
      <c r="J172" s="531"/>
      <c r="K172" s="531"/>
      <c r="L172" s="531"/>
      <c r="M172" s="531"/>
      <c r="N172" s="531"/>
      <c r="O172" s="531"/>
      <c r="P172" s="531"/>
      <c r="Q172" s="531"/>
      <c r="R172" s="531"/>
      <c r="S172" s="531"/>
      <c r="T172" s="531"/>
      <c r="U172" s="531"/>
      <c r="V172" s="531"/>
      <c r="W172" s="531"/>
      <c r="X172" s="531"/>
      <c r="Y172" s="531"/>
      <c r="Z172" s="531"/>
      <c r="AA172" s="531"/>
      <c r="AB172" s="531"/>
      <c r="AC172" s="531"/>
      <c r="AD172" s="531"/>
      <c r="AE172" s="531"/>
      <c r="AF172" s="531"/>
      <c r="AG172" s="531"/>
      <c r="AH172" s="531"/>
      <c r="AI172" s="531"/>
      <c r="AJ172" s="531"/>
      <c r="AK172" s="531"/>
      <c r="AL172" s="531"/>
      <c r="AM172" s="531"/>
      <c r="AN172" s="531"/>
      <c r="AO172" s="531"/>
      <c r="AP172" s="531"/>
      <c r="AQ172" s="531"/>
      <c r="AR172" s="531"/>
      <c r="AS172" s="531"/>
      <c r="AT172" s="531"/>
      <c r="AU172" s="531"/>
      <c r="AV172" s="531"/>
      <c r="AW172" s="531"/>
      <c r="AX172" s="531"/>
      <c r="AY172" s="531"/>
      <c r="AZ172" s="531"/>
      <c r="BA172" s="531"/>
      <c r="BB172" s="531"/>
      <c r="BC172" s="531"/>
      <c r="BD172" s="531"/>
      <c r="BE172" s="531"/>
      <c r="BF172" s="746"/>
      <c r="BG172" s="746"/>
      <c r="BH172" s="747" t="s">
        <v>394</v>
      </c>
      <c r="BI172" s="748"/>
      <c r="BJ172" s="749"/>
    </row>
    <row r="173" s="15" customFormat="1" ht="23.25" spans="1:62">
      <c r="A173" s="532" t="s">
        <v>114</v>
      </c>
      <c r="B173" s="533"/>
      <c r="C173" s="533"/>
      <c r="D173" s="534"/>
      <c r="E173" s="535" t="s">
        <v>395</v>
      </c>
      <c r="F173" s="536"/>
      <c r="G173" s="536"/>
      <c r="H173" s="536"/>
      <c r="I173" s="536"/>
      <c r="J173" s="536"/>
      <c r="K173" s="536"/>
      <c r="L173" s="536"/>
      <c r="M173" s="536"/>
      <c r="N173" s="536"/>
      <c r="O173" s="536"/>
      <c r="P173" s="536"/>
      <c r="Q173" s="536"/>
      <c r="R173" s="536"/>
      <c r="S173" s="536"/>
      <c r="T173" s="536"/>
      <c r="U173" s="536"/>
      <c r="V173" s="536"/>
      <c r="W173" s="536"/>
      <c r="X173" s="536"/>
      <c r="Y173" s="536"/>
      <c r="Z173" s="536"/>
      <c r="AA173" s="536"/>
      <c r="AB173" s="536"/>
      <c r="AC173" s="536"/>
      <c r="AD173" s="536"/>
      <c r="AE173" s="536"/>
      <c r="AF173" s="536"/>
      <c r="AG173" s="536"/>
      <c r="AH173" s="536"/>
      <c r="AI173" s="536"/>
      <c r="AJ173" s="536"/>
      <c r="AK173" s="536"/>
      <c r="AL173" s="536"/>
      <c r="AM173" s="536"/>
      <c r="AN173" s="536"/>
      <c r="AO173" s="536"/>
      <c r="AP173" s="536"/>
      <c r="AQ173" s="536"/>
      <c r="AR173" s="536"/>
      <c r="AS173" s="536"/>
      <c r="AT173" s="536"/>
      <c r="AU173" s="536"/>
      <c r="AV173" s="536"/>
      <c r="AW173" s="536"/>
      <c r="AX173" s="536"/>
      <c r="AY173" s="536"/>
      <c r="AZ173" s="536"/>
      <c r="BA173" s="536"/>
      <c r="BB173" s="536"/>
      <c r="BC173" s="536"/>
      <c r="BD173" s="536"/>
      <c r="BE173" s="536"/>
      <c r="BF173" s="750"/>
      <c r="BG173" s="750"/>
      <c r="BH173" s="751" t="s">
        <v>111</v>
      </c>
      <c r="BI173" s="752"/>
      <c r="BJ173" s="753"/>
    </row>
    <row r="174" s="15" customFormat="1" ht="23.25" customHeight="1" spans="1:62">
      <c r="A174" s="532" t="s">
        <v>95</v>
      </c>
      <c r="B174" s="533"/>
      <c r="C174" s="533"/>
      <c r="D174" s="534"/>
      <c r="E174" s="537" t="s">
        <v>396</v>
      </c>
      <c r="F174" s="538"/>
      <c r="G174" s="538"/>
      <c r="H174" s="538"/>
      <c r="I174" s="538"/>
      <c r="J174" s="538"/>
      <c r="K174" s="538"/>
      <c r="L174" s="538"/>
      <c r="M174" s="538"/>
      <c r="N174" s="538"/>
      <c r="O174" s="538"/>
      <c r="P174" s="538"/>
      <c r="Q174" s="538"/>
      <c r="R174" s="538"/>
      <c r="S174" s="538"/>
      <c r="T174" s="538"/>
      <c r="U174" s="538"/>
      <c r="V174" s="538"/>
      <c r="W174" s="538"/>
      <c r="X174" s="538"/>
      <c r="Y174" s="538"/>
      <c r="Z174" s="538"/>
      <c r="AA174" s="538"/>
      <c r="AB174" s="538"/>
      <c r="AC174" s="538"/>
      <c r="AD174" s="538"/>
      <c r="AE174" s="538"/>
      <c r="AF174" s="538"/>
      <c r="AG174" s="538"/>
      <c r="AH174" s="538"/>
      <c r="AI174" s="538"/>
      <c r="AJ174" s="538"/>
      <c r="AK174" s="538"/>
      <c r="AL174" s="538"/>
      <c r="AM174" s="538"/>
      <c r="AN174" s="538"/>
      <c r="AO174" s="538"/>
      <c r="AP174" s="538"/>
      <c r="AQ174" s="538"/>
      <c r="AR174" s="538"/>
      <c r="AS174" s="538"/>
      <c r="AT174" s="538"/>
      <c r="AU174" s="538"/>
      <c r="AV174" s="538"/>
      <c r="AW174" s="538"/>
      <c r="AX174" s="538"/>
      <c r="AY174" s="538"/>
      <c r="AZ174" s="538"/>
      <c r="BA174" s="538"/>
      <c r="BB174" s="538"/>
      <c r="BC174" s="538"/>
      <c r="BD174" s="538"/>
      <c r="BE174" s="538"/>
      <c r="BF174" s="754"/>
      <c r="BG174" s="754"/>
      <c r="BH174" s="751" t="s">
        <v>397</v>
      </c>
      <c r="BI174" s="752"/>
      <c r="BJ174" s="753"/>
    </row>
    <row r="175" s="15" customFormat="1" ht="23.25" customHeight="1" spans="1:62">
      <c r="A175" s="532" t="s">
        <v>398</v>
      </c>
      <c r="B175" s="533"/>
      <c r="C175" s="533"/>
      <c r="D175" s="534"/>
      <c r="E175" s="537" t="s">
        <v>399</v>
      </c>
      <c r="F175" s="538"/>
      <c r="G175" s="538"/>
      <c r="H175" s="538"/>
      <c r="I175" s="538"/>
      <c r="J175" s="538"/>
      <c r="K175" s="538"/>
      <c r="L175" s="538"/>
      <c r="M175" s="538"/>
      <c r="N175" s="538"/>
      <c r="O175" s="538"/>
      <c r="P175" s="538"/>
      <c r="Q175" s="538"/>
      <c r="R175" s="538"/>
      <c r="S175" s="538"/>
      <c r="T175" s="538"/>
      <c r="U175" s="538"/>
      <c r="V175" s="538"/>
      <c r="W175" s="538"/>
      <c r="X175" s="538"/>
      <c r="Y175" s="538"/>
      <c r="Z175" s="538"/>
      <c r="AA175" s="538"/>
      <c r="AB175" s="538"/>
      <c r="AC175" s="538"/>
      <c r="AD175" s="538"/>
      <c r="AE175" s="538"/>
      <c r="AF175" s="538"/>
      <c r="AG175" s="538"/>
      <c r="AH175" s="538"/>
      <c r="AI175" s="538"/>
      <c r="AJ175" s="538"/>
      <c r="AK175" s="538"/>
      <c r="AL175" s="538"/>
      <c r="AM175" s="538"/>
      <c r="AN175" s="538"/>
      <c r="AO175" s="538"/>
      <c r="AP175" s="538"/>
      <c r="AQ175" s="538"/>
      <c r="AR175" s="538"/>
      <c r="AS175" s="538"/>
      <c r="AT175" s="538"/>
      <c r="AU175" s="538"/>
      <c r="AV175" s="538"/>
      <c r="AW175" s="538"/>
      <c r="AX175" s="538"/>
      <c r="AY175" s="538"/>
      <c r="AZ175" s="538"/>
      <c r="BA175" s="538"/>
      <c r="BB175" s="538"/>
      <c r="BC175" s="538"/>
      <c r="BD175" s="538"/>
      <c r="BE175" s="538"/>
      <c r="BF175" s="754"/>
      <c r="BG175" s="754"/>
      <c r="BH175" s="751" t="s">
        <v>400</v>
      </c>
      <c r="BI175" s="752"/>
      <c r="BJ175" s="753"/>
    </row>
    <row r="176" s="15" customFormat="1" ht="62.25" customHeight="1" spans="1:62">
      <c r="A176" s="532" t="s">
        <v>401</v>
      </c>
      <c r="B176" s="533"/>
      <c r="C176" s="533"/>
      <c r="D176" s="534"/>
      <c r="E176" s="537" t="s">
        <v>402</v>
      </c>
      <c r="F176" s="538"/>
      <c r="G176" s="538"/>
      <c r="H176" s="538"/>
      <c r="I176" s="538"/>
      <c r="J176" s="538"/>
      <c r="K176" s="538"/>
      <c r="L176" s="538"/>
      <c r="M176" s="538"/>
      <c r="N176" s="538"/>
      <c r="O176" s="538"/>
      <c r="P176" s="538"/>
      <c r="Q176" s="538"/>
      <c r="R176" s="538"/>
      <c r="S176" s="538"/>
      <c r="T176" s="538"/>
      <c r="U176" s="538"/>
      <c r="V176" s="538"/>
      <c r="W176" s="538"/>
      <c r="X176" s="538"/>
      <c r="Y176" s="538"/>
      <c r="Z176" s="538"/>
      <c r="AA176" s="538"/>
      <c r="AB176" s="538"/>
      <c r="AC176" s="538"/>
      <c r="AD176" s="538"/>
      <c r="AE176" s="538"/>
      <c r="AF176" s="538"/>
      <c r="AG176" s="538"/>
      <c r="AH176" s="538"/>
      <c r="AI176" s="538"/>
      <c r="AJ176" s="538"/>
      <c r="AK176" s="538"/>
      <c r="AL176" s="538"/>
      <c r="AM176" s="538"/>
      <c r="AN176" s="538"/>
      <c r="AO176" s="538"/>
      <c r="AP176" s="538"/>
      <c r="AQ176" s="538"/>
      <c r="AR176" s="538"/>
      <c r="AS176" s="538"/>
      <c r="AT176" s="538"/>
      <c r="AU176" s="538"/>
      <c r="AV176" s="538"/>
      <c r="AW176" s="538"/>
      <c r="AX176" s="538"/>
      <c r="AY176" s="538"/>
      <c r="AZ176" s="538"/>
      <c r="BA176" s="538"/>
      <c r="BB176" s="538"/>
      <c r="BC176" s="538"/>
      <c r="BD176" s="538"/>
      <c r="BE176" s="538"/>
      <c r="BF176" s="754"/>
      <c r="BG176" s="754"/>
      <c r="BH176" s="755" t="s">
        <v>394</v>
      </c>
      <c r="BI176" s="756"/>
      <c r="BJ176" s="757"/>
    </row>
    <row r="177" s="15" customFormat="1" ht="62.25" customHeight="1" spans="1:62">
      <c r="A177" s="532" t="s">
        <v>403</v>
      </c>
      <c r="B177" s="533"/>
      <c r="C177" s="533"/>
      <c r="D177" s="534"/>
      <c r="E177" s="537" t="s">
        <v>404</v>
      </c>
      <c r="F177" s="538"/>
      <c r="G177" s="538"/>
      <c r="H177" s="538"/>
      <c r="I177" s="538"/>
      <c r="J177" s="538"/>
      <c r="K177" s="538"/>
      <c r="L177" s="538"/>
      <c r="M177" s="538"/>
      <c r="N177" s="538"/>
      <c r="O177" s="538"/>
      <c r="P177" s="538"/>
      <c r="Q177" s="538"/>
      <c r="R177" s="538"/>
      <c r="S177" s="538"/>
      <c r="T177" s="538"/>
      <c r="U177" s="538"/>
      <c r="V177" s="538"/>
      <c r="W177" s="538"/>
      <c r="X177" s="538"/>
      <c r="Y177" s="538"/>
      <c r="Z177" s="538"/>
      <c r="AA177" s="538"/>
      <c r="AB177" s="538"/>
      <c r="AC177" s="538"/>
      <c r="AD177" s="538"/>
      <c r="AE177" s="538"/>
      <c r="AF177" s="538"/>
      <c r="AG177" s="538"/>
      <c r="AH177" s="538"/>
      <c r="AI177" s="538"/>
      <c r="AJ177" s="538"/>
      <c r="AK177" s="538"/>
      <c r="AL177" s="538"/>
      <c r="AM177" s="538"/>
      <c r="AN177" s="538"/>
      <c r="AO177" s="538"/>
      <c r="AP177" s="538"/>
      <c r="AQ177" s="538"/>
      <c r="AR177" s="538"/>
      <c r="AS177" s="538"/>
      <c r="AT177" s="538"/>
      <c r="AU177" s="538"/>
      <c r="AV177" s="538"/>
      <c r="AW177" s="538"/>
      <c r="AX177" s="538"/>
      <c r="AY177" s="538"/>
      <c r="AZ177" s="538"/>
      <c r="BA177" s="538"/>
      <c r="BB177" s="538"/>
      <c r="BC177" s="538"/>
      <c r="BD177" s="538"/>
      <c r="BE177" s="538"/>
      <c r="BF177" s="754"/>
      <c r="BG177" s="754"/>
      <c r="BH177" s="755" t="s">
        <v>394</v>
      </c>
      <c r="BI177" s="756"/>
      <c r="BJ177" s="757"/>
    </row>
    <row r="178" s="15" customFormat="1" ht="69" customHeight="1" spans="1:62">
      <c r="A178" s="539" t="s">
        <v>83</v>
      </c>
      <c r="B178" s="540"/>
      <c r="C178" s="540"/>
      <c r="D178" s="541"/>
      <c r="E178" s="542" t="s">
        <v>405</v>
      </c>
      <c r="F178" s="543"/>
      <c r="G178" s="543"/>
      <c r="H178" s="543"/>
      <c r="I178" s="543"/>
      <c r="J178" s="543"/>
      <c r="K178" s="543"/>
      <c r="L178" s="543"/>
      <c r="M178" s="543"/>
      <c r="N178" s="543"/>
      <c r="O178" s="543"/>
      <c r="P178" s="543"/>
      <c r="Q178" s="543"/>
      <c r="R178" s="543"/>
      <c r="S178" s="543"/>
      <c r="T178" s="543"/>
      <c r="U178" s="543"/>
      <c r="V178" s="543"/>
      <c r="W178" s="543"/>
      <c r="X178" s="543"/>
      <c r="Y178" s="543"/>
      <c r="Z178" s="543"/>
      <c r="AA178" s="543"/>
      <c r="AB178" s="543"/>
      <c r="AC178" s="543"/>
      <c r="AD178" s="543"/>
      <c r="AE178" s="543"/>
      <c r="AF178" s="543"/>
      <c r="AG178" s="543"/>
      <c r="AH178" s="543"/>
      <c r="AI178" s="543"/>
      <c r="AJ178" s="543"/>
      <c r="AK178" s="543"/>
      <c r="AL178" s="543"/>
      <c r="AM178" s="543"/>
      <c r="AN178" s="543"/>
      <c r="AO178" s="543"/>
      <c r="AP178" s="543"/>
      <c r="AQ178" s="543"/>
      <c r="AR178" s="543"/>
      <c r="AS178" s="543"/>
      <c r="AT178" s="543"/>
      <c r="AU178" s="543"/>
      <c r="AV178" s="543"/>
      <c r="AW178" s="543"/>
      <c r="AX178" s="543"/>
      <c r="AY178" s="543"/>
      <c r="AZ178" s="543"/>
      <c r="BA178" s="543"/>
      <c r="BB178" s="543"/>
      <c r="BC178" s="543"/>
      <c r="BD178" s="543"/>
      <c r="BE178" s="543"/>
      <c r="BF178" s="758"/>
      <c r="BG178" s="758"/>
      <c r="BH178" s="751" t="s">
        <v>81</v>
      </c>
      <c r="BI178" s="752"/>
      <c r="BJ178" s="753"/>
    </row>
    <row r="179" s="15" customFormat="1" ht="69.75" customHeight="1" spans="1:62">
      <c r="A179" s="539" t="s">
        <v>91</v>
      </c>
      <c r="B179" s="540"/>
      <c r="C179" s="540"/>
      <c r="D179" s="541"/>
      <c r="E179" s="537" t="s">
        <v>406</v>
      </c>
      <c r="F179" s="538"/>
      <c r="G179" s="538"/>
      <c r="H179" s="538"/>
      <c r="I179" s="538"/>
      <c r="J179" s="538"/>
      <c r="K179" s="538"/>
      <c r="L179" s="538"/>
      <c r="M179" s="538"/>
      <c r="N179" s="538"/>
      <c r="O179" s="538"/>
      <c r="P179" s="538"/>
      <c r="Q179" s="538"/>
      <c r="R179" s="538"/>
      <c r="S179" s="538"/>
      <c r="T179" s="538"/>
      <c r="U179" s="538"/>
      <c r="V179" s="538"/>
      <c r="W179" s="538"/>
      <c r="X179" s="538"/>
      <c r="Y179" s="538"/>
      <c r="Z179" s="538"/>
      <c r="AA179" s="538"/>
      <c r="AB179" s="538"/>
      <c r="AC179" s="538"/>
      <c r="AD179" s="538"/>
      <c r="AE179" s="538"/>
      <c r="AF179" s="538"/>
      <c r="AG179" s="538"/>
      <c r="AH179" s="538"/>
      <c r="AI179" s="538"/>
      <c r="AJ179" s="538"/>
      <c r="AK179" s="538"/>
      <c r="AL179" s="538"/>
      <c r="AM179" s="538"/>
      <c r="AN179" s="538"/>
      <c r="AO179" s="538"/>
      <c r="AP179" s="538"/>
      <c r="AQ179" s="538"/>
      <c r="AR179" s="538"/>
      <c r="AS179" s="538"/>
      <c r="AT179" s="538"/>
      <c r="AU179" s="538"/>
      <c r="AV179" s="538"/>
      <c r="AW179" s="538"/>
      <c r="AX179" s="538"/>
      <c r="AY179" s="538"/>
      <c r="AZ179" s="538"/>
      <c r="BA179" s="538"/>
      <c r="BB179" s="538"/>
      <c r="BC179" s="538"/>
      <c r="BD179" s="538"/>
      <c r="BE179" s="538"/>
      <c r="BF179" s="754"/>
      <c r="BG179" s="754"/>
      <c r="BH179" s="751" t="s">
        <v>89</v>
      </c>
      <c r="BI179" s="752"/>
      <c r="BJ179" s="753"/>
    </row>
    <row r="180" s="15" customFormat="1" ht="69.75" customHeight="1" spans="1:62">
      <c r="A180" s="544" t="s">
        <v>87</v>
      </c>
      <c r="B180" s="545"/>
      <c r="C180" s="545"/>
      <c r="D180" s="546"/>
      <c r="E180" s="537" t="s">
        <v>407</v>
      </c>
      <c r="F180" s="538"/>
      <c r="G180" s="538"/>
      <c r="H180" s="538"/>
      <c r="I180" s="538"/>
      <c r="J180" s="538"/>
      <c r="K180" s="538"/>
      <c r="L180" s="538"/>
      <c r="M180" s="538"/>
      <c r="N180" s="538"/>
      <c r="O180" s="538"/>
      <c r="P180" s="538"/>
      <c r="Q180" s="538"/>
      <c r="R180" s="538"/>
      <c r="S180" s="538"/>
      <c r="T180" s="538"/>
      <c r="U180" s="538"/>
      <c r="V180" s="538"/>
      <c r="W180" s="538"/>
      <c r="X180" s="538"/>
      <c r="Y180" s="538"/>
      <c r="Z180" s="538"/>
      <c r="AA180" s="538"/>
      <c r="AB180" s="538"/>
      <c r="AC180" s="538"/>
      <c r="AD180" s="538"/>
      <c r="AE180" s="538"/>
      <c r="AF180" s="538"/>
      <c r="AG180" s="538"/>
      <c r="AH180" s="538"/>
      <c r="AI180" s="538"/>
      <c r="AJ180" s="538"/>
      <c r="AK180" s="538"/>
      <c r="AL180" s="538"/>
      <c r="AM180" s="538"/>
      <c r="AN180" s="538"/>
      <c r="AO180" s="538"/>
      <c r="AP180" s="538"/>
      <c r="AQ180" s="538"/>
      <c r="AR180" s="538"/>
      <c r="AS180" s="538"/>
      <c r="AT180" s="538"/>
      <c r="AU180" s="538"/>
      <c r="AV180" s="538"/>
      <c r="AW180" s="538"/>
      <c r="AX180" s="538"/>
      <c r="AY180" s="538"/>
      <c r="AZ180" s="538"/>
      <c r="BA180" s="538"/>
      <c r="BB180" s="538"/>
      <c r="BC180" s="538"/>
      <c r="BD180" s="538"/>
      <c r="BE180" s="538"/>
      <c r="BF180" s="754"/>
      <c r="BG180" s="754"/>
      <c r="BH180" s="759" t="s">
        <v>85</v>
      </c>
      <c r="BI180" s="748"/>
      <c r="BJ180" s="749"/>
    </row>
    <row r="181" s="15" customFormat="1" ht="24.75" customHeight="1" spans="1:62">
      <c r="A181" s="539" t="s">
        <v>314</v>
      </c>
      <c r="B181" s="540"/>
      <c r="C181" s="540"/>
      <c r="D181" s="541"/>
      <c r="E181" s="547" t="s">
        <v>408</v>
      </c>
      <c r="F181" s="548"/>
      <c r="G181" s="548"/>
      <c r="H181" s="548"/>
      <c r="I181" s="548"/>
      <c r="J181" s="548"/>
      <c r="K181" s="548"/>
      <c r="L181" s="548"/>
      <c r="M181" s="548"/>
      <c r="N181" s="548"/>
      <c r="O181" s="548"/>
      <c r="P181" s="548"/>
      <c r="Q181" s="548"/>
      <c r="R181" s="548"/>
      <c r="S181" s="548"/>
      <c r="T181" s="548"/>
      <c r="U181" s="548"/>
      <c r="V181" s="548"/>
      <c r="W181" s="548"/>
      <c r="X181" s="548"/>
      <c r="Y181" s="548"/>
      <c r="Z181" s="548"/>
      <c r="AA181" s="548"/>
      <c r="AB181" s="548"/>
      <c r="AC181" s="548"/>
      <c r="AD181" s="548"/>
      <c r="AE181" s="548"/>
      <c r="AF181" s="548"/>
      <c r="AG181" s="548"/>
      <c r="AH181" s="548"/>
      <c r="AI181" s="548"/>
      <c r="AJ181" s="548"/>
      <c r="AK181" s="548"/>
      <c r="AL181" s="548"/>
      <c r="AM181" s="548"/>
      <c r="AN181" s="548"/>
      <c r="AO181" s="548"/>
      <c r="AP181" s="548"/>
      <c r="AQ181" s="548"/>
      <c r="AR181" s="548"/>
      <c r="AS181" s="548"/>
      <c r="AT181" s="548"/>
      <c r="AU181" s="548"/>
      <c r="AV181" s="548"/>
      <c r="AW181" s="548"/>
      <c r="AX181" s="548"/>
      <c r="AY181" s="548"/>
      <c r="AZ181" s="548"/>
      <c r="BA181" s="548"/>
      <c r="BB181" s="548"/>
      <c r="BC181" s="548"/>
      <c r="BD181" s="548"/>
      <c r="BE181" s="548"/>
      <c r="BF181" s="760"/>
      <c r="BG181" s="760"/>
      <c r="BH181" s="751" t="s">
        <v>310</v>
      </c>
      <c r="BI181" s="752"/>
      <c r="BJ181" s="753"/>
    </row>
    <row r="182" s="15" customFormat="1" ht="23.25" customHeight="1" spans="1:62">
      <c r="A182" s="539" t="s">
        <v>309</v>
      </c>
      <c r="B182" s="540"/>
      <c r="C182" s="540"/>
      <c r="D182" s="541"/>
      <c r="E182" s="537" t="s">
        <v>409</v>
      </c>
      <c r="F182" s="538"/>
      <c r="G182" s="538"/>
      <c r="H182" s="538"/>
      <c r="I182" s="538"/>
      <c r="J182" s="538"/>
      <c r="K182" s="538"/>
      <c r="L182" s="538"/>
      <c r="M182" s="538"/>
      <c r="N182" s="538"/>
      <c r="O182" s="538"/>
      <c r="P182" s="538"/>
      <c r="Q182" s="538"/>
      <c r="R182" s="538"/>
      <c r="S182" s="538"/>
      <c r="T182" s="538"/>
      <c r="U182" s="538"/>
      <c r="V182" s="538"/>
      <c r="W182" s="538"/>
      <c r="X182" s="538"/>
      <c r="Y182" s="538"/>
      <c r="Z182" s="538"/>
      <c r="AA182" s="538"/>
      <c r="AB182" s="538"/>
      <c r="AC182" s="538"/>
      <c r="AD182" s="538"/>
      <c r="AE182" s="538"/>
      <c r="AF182" s="538"/>
      <c r="AG182" s="538"/>
      <c r="AH182" s="538"/>
      <c r="AI182" s="538"/>
      <c r="AJ182" s="538"/>
      <c r="AK182" s="538"/>
      <c r="AL182" s="538"/>
      <c r="AM182" s="538"/>
      <c r="AN182" s="538"/>
      <c r="AO182" s="538"/>
      <c r="AP182" s="538"/>
      <c r="AQ182" s="538"/>
      <c r="AR182" s="538"/>
      <c r="AS182" s="538"/>
      <c r="AT182" s="538"/>
      <c r="AU182" s="538"/>
      <c r="AV182" s="538"/>
      <c r="AW182" s="538"/>
      <c r="AX182" s="538"/>
      <c r="AY182" s="538"/>
      <c r="AZ182" s="538"/>
      <c r="BA182" s="538"/>
      <c r="BB182" s="538"/>
      <c r="BC182" s="538"/>
      <c r="BD182" s="538"/>
      <c r="BE182" s="538"/>
      <c r="BF182" s="754"/>
      <c r="BG182" s="754"/>
      <c r="BH182" s="751" t="s">
        <v>306</v>
      </c>
      <c r="BI182" s="752"/>
      <c r="BJ182" s="753"/>
    </row>
    <row r="183" s="15" customFormat="1" ht="45.75" customHeight="1" spans="1:62">
      <c r="A183" s="539" t="s">
        <v>173</v>
      </c>
      <c r="B183" s="540"/>
      <c r="C183" s="540"/>
      <c r="D183" s="541"/>
      <c r="E183" s="537" t="s">
        <v>410</v>
      </c>
      <c r="F183" s="538"/>
      <c r="G183" s="538"/>
      <c r="H183" s="538"/>
      <c r="I183" s="538"/>
      <c r="J183" s="538"/>
      <c r="K183" s="538"/>
      <c r="L183" s="538"/>
      <c r="M183" s="538"/>
      <c r="N183" s="538"/>
      <c r="O183" s="538"/>
      <c r="P183" s="538"/>
      <c r="Q183" s="538"/>
      <c r="R183" s="538"/>
      <c r="S183" s="538"/>
      <c r="T183" s="538"/>
      <c r="U183" s="538"/>
      <c r="V183" s="538"/>
      <c r="W183" s="538"/>
      <c r="X183" s="538"/>
      <c r="Y183" s="538"/>
      <c r="Z183" s="538"/>
      <c r="AA183" s="538"/>
      <c r="AB183" s="538"/>
      <c r="AC183" s="538"/>
      <c r="AD183" s="538"/>
      <c r="AE183" s="538"/>
      <c r="AF183" s="538"/>
      <c r="AG183" s="538"/>
      <c r="AH183" s="538"/>
      <c r="AI183" s="538"/>
      <c r="AJ183" s="538"/>
      <c r="AK183" s="538"/>
      <c r="AL183" s="538"/>
      <c r="AM183" s="538"/>
      <c r="AN183" s="538"/>
      <c r="AO183" s="538"/>
      <c r="AP183" s="538"/>
      <c r="AQ183" s="538"/>
      <c r="AR183" s="538"/>
      <c r="AS183" s="538"/>
      <c r="AT183" s="538"/>
      <c r="AU183" s="538"/>
      <c r="AV183" s="538"/>
      <c r="AW183" s="538"/>
      <c r="AX183" s="538"/>
      <c r="AY183" s="538"/>
      <c r="AZ183" s="538"/>
      <c r="BA183" s="538"/>
      <c r="BB183" s="538"/>
      <c r="BC183" s="538"/>
      <c r="BD183" s="538"/>
      <c r="BE183" s="538"/>
      <c r="BF183" s="754"/>
      <c r="BG183" s="754"/>
      <c r="BH183" s="751" t="s">
        <v>171</v>
      </c>
      <c r="BI183" s="752"/>
      <c r="BJ183" s="753"/>
    </row>
    <row r="184" s="15" customFormat="1" ht="46.5" customHeight="1" spans="1:62">
      <c r="A184" s="539" t="s">
        <v>176</v>
      </c>
      <c r="B184" s="540"/>
      <c r="C184" s="540"/>
      <c r="D184" s="541"/>
      <c r="E184" s="537" t="s">
        <v>411</v>
      </c>
      <c r="F184" s="538"/>
      <c r="G184" s="538"/>
      <c r="H184" s="538"/>
      <c r="I184" s="538"/>
      <c r="J184" s="538"/>
      <c r="K184" s="538"/>
      <c r="L184" s="538"/>
      <c r="M184" s="538"/>
      <c r="N184" s="538"/>
      <c r="O184" s="538"/>
      <c r="P184" s="538"/>
      <c r="Q184" s="538"/>
      <c r="R184" s="538"/>
      <c r="S184" s="538"/>
      <c r="T184" s="538"/>
      <c r="U184" s="538"/>
      <c r="V184" s="538"/>
      <c r="W184" s="538"/>
      <c r="X184" s="538"/>
      <c r="Y184" s="538"/>
      <c r="Z184" s="538"/>
      <c r="AA184" s="538"/>
      <c r="AB184" s="538"/>
      <c r="AC184" s="538"/>
      <c r="AD184" s="538"/>
      <c r="AE184" s="538"/>
      <c r="AF184" s="538"/>
      <c r="AG184" s="538"/>
      <c r="AH184" s="538"/>
      <c r="AI184" s="538"/>
      <c r="AJ184" s="538"/>
      <c r="AK184" s="538"/>
      <c r="AL184" s="538"/>
      <c r="AM184" s="538"/>
      <c r="AN184" s="538"/>
      <c r="AO184" s="538"/>
      <c r="AP184" s="538"/>
      <c r="AQ184" s="538"/>
      <c r="AR184" s="538"/>
      <c r="AS184" s="538"/>
      <c r="AT184" s="538"/>
      <c r="AU184" s="538"/>
      <c r="AV184" s="538"/>
      <c r="AW184" s="538"/>
      <c r="AX184" s="538"/>
      <c r="AY184" s="538"/>
      <c r="AZ184" s="538"/>
      <c r="BA184" s="538"/>
      <c r="BB184" s="538"/>
      <c r="BC184" s="538"/>
      <c r="BD184" s="538"/>
      <c r="BE184" s="538"/>
      <c r="BF184" s="754"/>
      <c r="BG184" s="754"/>
      <c r="BH184" s="751" t="s">
        <v>174</v>
      </c>
      <c r="BI184" s="752"/>
      <c r="BJ184" s="753"/>
    </row>
    <row r="185" s="15" customFormat="1" ht="48.75" customHeight="1" spans="1:62">
      <c r="A185" s="539" t="s">
        <v>412</v>
      </c>
      <c r="B185" s="540"/>
      <c r="C185" s="540"/>
      <c r="D185" s="541"/>
      <c r="E185" s="537" t="s">
        <v>413</v>
      </c>
      <c r="F185" s="538"/>
      <c r="G185" s="538"/>
      <c r="H185" s="538"/>
      <c r="I185" s="538"/>
      <c r="J185" s="538"/>
      <c r="K185" s="538"/>
      <c r="L185" s="538"/>
      <c r="M185" s="538"/>
      <c r="N185" s="538"/>
      <c r="O185" s="538"/>
      <c r="P185" s="538"/>
      <c r="Q185" s="538"/>
      <c r="R185" s="538"/>
      <c r="S185" s="538"/>
      <c r="T185" s="538"/>
      <c r="U185" s="538"/>
      <c r="V185" s="538"/>
      <c r="W185" s="538"/>
      <c r="X185" s="538"/>
      <c r="Y185" s="538"/>
      <c r="Z185" s="538"/>
      <c r="AA185" s="538"/>
      <c r="AB185" s="538"/>
      <c r="AC185" s="538"/>
      <c r="AD185" s="538"/>
      <c r="AE185" s="538"/>
      <c r="AF185" s="538"/>
      <c r="AG185" s="538"/>
      <c r="AH185" s="538"/>
      <c r="AI185" s="538"/>
      <c r="AJ185" s="538"/>
      <c r="AK185" s="538"/>
      <c r="AL185" s="538"/>
      <c r="AM185" s="538"/>
      <c r="AN185" s="538"/>
      <c r="AO185" s="538"/>
      <c r="AP185" s="538"/>
      <c r="AQ185" s="538"/>
      <c r="AR185" s="538"/>
      <c r="AS185" s="538"/>
      <c r="AT185" s="538"/>
      <c r="AU185" s="538"/>
      <c r="AV185" s="538"/>
      <c r="AW185" s="538"/>
      <c r="AX185" s="538"/>
      <c r="AY185" s="538"/>
      <c r="AZ185" s="538"/>
      <c r="BA185" s="538"/>
      <c r="BB185" s="538"/>
      <c r="BC185" s="538"/>
      <c r="BD185" s="538"/>
      <c r="BE185" s="538"/>
      <c r="BF185" s="754"/>
      <c r="BG185" s="754"/>
      <c r="BH185" s="751" t="s">
        <v>177</v>
      </c>
      <c r="BI185" s="752"/>
      <c r="BJ185" s="753"/>
    </row>
    <row r="186" s="15" customFormat="1" ht="45.75" customHeight="1" spans="1:62">
      <c r="A186" s="539" t="s">
        <v>414</v>
      </c>
      <c r="B186" s="540"/>
      <c r="C186" s="540"/>
      <c r="D186" s="541"/>
      <c r="E186" s="537" t="s">
        <v>415</v>
      </c>
      <c r="F186" s="538"/>
      <c r="G186" s="538"/>
      <c r="H186" s="538"/>
      <c r="I186" s="538"/>
      <c r="J186" s="538"/>
      <c r="K186" s="538"/>
      <c r="L186" s="538"/>
      <c r="M186" s="538"/>
      <c r="N186" s="538"/>
      <c r="O186" s="538"/>
      <c r="P186" s="538"/>
      <c r="Q186" s="538"/>
      <c r="R186" s="538"/>
      <c r="S186" s="538"/>
      <c r="T186" s="538"/>
      <c r="U186" s="538"/>
      <c r="V186" s="538"/>
      <c r="W186" s="538"/>
      <c r="X186" s="538"/>
      <c r="Y186" s="538"/>
      <c r="Z186" s="538"/>
      <c r="AA186" s="538"/>
      <c r="AB186" s="538"/>
      <c r="AC186" s="538"/>
      <c r="AD186" s="538"/>
      <c r="AE186" s="538"/>
      <c r="AF186" s="538"/>
      <c r="AG186" s="538"/>
      <c r="AH186" s="538"/>
      <c r="AI186" s="538"/>
      <c r="AJ186" s="538"/>
      <c r="AK186" s="538"/>
      <c r="AL186" s="538"/>
      <c r="AM186" s="538"/>
      <c r="AN186" s="538"/>
      <c r="AO186" s="538"/>
      <c r="AP186" s="538"/>
      <c r="AQ186" s="538"/>
      <c r="AR186" s="538"/>
      <c r="AS186" s="538"/>
      <c r="AT186" s="538"/>
      <c r="AU186" s="538"/>
      <c r="AV186" s="538"/>
      <c r="AW186" s="538"/>
      <c r="AX186" s="538"/>
      <c r="AY186" s="538"/>
      <c r="AZ186" s="538"/>
      <c r="BA186" s="538"/>
      <c r="BB186" s="538"/>
      <c r="BC186" s="538"/>
      <c r="BD186" s="538"/>
      <c r="BE186" s="538"/>
      <c r="BF186" s="754"/>
      <c r="BG186" s="754"/>
      <c r="BH186" s="751" t="s">
        <v>177</v>
      </c>
      <c r="BI186" s="752"/>
      <c r="BJ186" s="753"/>
    </row>
    <row r="187" s="18" customFormat="1" ht="23.25" customHeight="1" spans="1:62">
      <c r="A187" s="532" t="s">
        <v>99</v>
      </c>
      <c r="B187" s="533"/>
      <c r="C187" s="533"/>
      <c r="D187" s="534"/>
      <c r="E187" s="537" t="s">
        <v>416</v>
      </c>
      <c r="F187" s="538"/>
      <c r="G187" s="538"/>
      <c r="H187" s="538"/>
      <c r="I187" s="538"/>
      <c r="J187" s="538"/>
      <c r="K187" s="538"/>
      <c r="L187" s="538"/>
      <c r="M187" s="538"/>
      <c r="N187" s="538"/>
      <c r="O187" s="538"/>
      <c r="P187" s="538"/>
      <c r="Q187" s="538"/>
      <c r="R187" s="538"/>
      <c r="S187" s="538"/>
      <c r="T187" s="538"/>
      <c r="U187" s="538"/>
      <c r="V187" s="538"/>
      <c r="W187" s="538"/>
      <c r="X187" s="538"/>
      <c r="Y187" s="538"/>
      <c r="Z187" s="538"/>
      <c r="AA187" s="538"/>
      <c r="AB187" s="538"/>
      <c r="AC187" s="538"/>
      <c r="AD187" s="538"/>
      <c r="AE187" s="538"/>
      <c r="AF187" s="538"/>
      <c r="AG187" s="538"/>
      <c r="AH187" s="538"/>
      <c r="AI187" s="538"/>
      <c r="AJ187" s="538"/>
      <c r="AK187" s="538"/>
      <c r="AL187" s="538"/>
      <c r="AM187" s="538"/>
      <c r="AN187" s="538"/>
      <c r="AO187" s="538"/>
      <c r="AP187" s="538"/>
      <c r="AQ187" s="538"/>
      <c r="AR187" s="538"/>
      <c r="AS187" s="538"/>
      <c r="AT187" s="538"/>
      <c r="AU187" s="538"/>
      <c r="AV187" s="538"/>
      <c r="AW187" s="538"/>
      <c r="AX187" s="538"/>
      <c r="AY187" s="538"/>
      <c r="AZ187" s="538"/>
      <c r="BA187" s="538"/>
      <c r="BB187" s="538"/>
      <c r="BC187" s="538"/>
      <c r="BD187" s="538"/>
      <c r="BE187" s="538"/>
      <c r="BF187" s="754"/>
      <c r="BG187" s="754"/>
      <c r="BH187" s="751" t="s">
        <v>97</v>
      </c>
      <c r="BI187" s="752"/>
      <c r="BJ187" s="753"/>
    </row>
    <row r="188" s="18" customFormat="1" ht="23.25" customHeight="1" spans="1:62">
      <c r="A188" s="532" t="s">
        <v>105</v>
      </c>
      <c r="B188" s="533"/>
      <c r="C188" s="533"/>
      <c r="D188" s="534"/>
      <c r="E188" s="537" t="s">
        <v>417</v>
      </c>
      <c r="F188" s="538"/>
      <c r="G188" s="538"/>
      <c r="H188" s="538"/>
      <c r="I188" s="538"/>
      <c r="J188" s="538"/>
      <c r="K188" s="538"/>
      <c r="L188" s="538"/>
      <c r="M188" s="538"/>
      <c r="N188" s="538"/>
      <c r="O188" s="538"/>
      <c r="P188" s="538"/>
      <c r="Q188" s="538"/>
      <c r="R188" s="538"/>
      <c r="S188" s="538"/>
      <c r="T188" s="538"/>
      <c r="U188" s="538"/>
      <c r="V188" s="538"/>
      <c r="W188" s="538"/>
      <c r="X188" s="538"/>
      <c r="Y188" s="538"/>
      <c r="Z188" s="538"/>
      <c r="AA188" s="538"/>
      <c r="AB188" s="538"/>
      <c r="AC188" s="538"/>
      <c r="AD188" s="538"/>
      <c r="AE188" s="538"/>
      <c r="AF188" s="538"/>
      <c r="AG188" s="538"/>
      <c r="AH188" s="538"/>
      <c r="AI188" s="538"/>
      <c r="AJ188" s="538"/>
      <c r="AK188" s="538"/>
      <c r="AL188" s="538"/>
      <c r="AM188" s="538"/>
      <c r="AN188" s="538"/>
      <c r="AO188" s="538"/>
      <c r="AP188" s="538"/>
      <c r="AQ188" s="538"/>
      <c r="AR188" s="538"/>
      <c r="AS188" s="538"/>
      <c r="AT188" s="538"/>
      <c r="AU188" s="538"/>
      <c r="AV188" s="538"/>
      <c r="AW188" s="538"/>
      <c r="AX188" s="538"/>
      <c r="AY188" s="538"/>
      <c r="AZ188" s="538"/>
      <c r="BA188" s="538"/>
      <c r="BB188" s="538"/>
      <c r="BC188" s="538"/>
      <c r="BD188" s="538"/>
      <c r="BE188" s="538"/>
      <c r="BF188" s="754"/>
      <c r="BG188" s="754"/>
      <c r="BH188" s="751" t="s">
        <v>418</v>
      </c>
      <c r="BI188" s="752"/>
      <c r="BJ188" s="753"/>
    </row>
    <row r="189" s="19" customFormat="1" ht="23.25" customHeight="1" spans="1:62">
      <c r="A189" s="532" t="s">
        <v>109</v>
      </c>
      <c r="B189" s="533"/>
      <c r="C189" s="533"/>
      <c r="D189" s="534"/>
      <c r="E189" s="537" t="s">
        <v>419</v>
      </c>
      <c r="F189" s="538"/>
      <c r="G189" s="538"/>
      <c r="H189" s="538"/>
      <c r="I189" s="538"/>
      <c r="J189" s="538"/>
      <c r="K189" s="538"/>
      <c r="L189" s="538"/>
      <c r="M189" s="538"/>
      <c r="N189" s="538"/>
      <c r="O189" s="538"/>
      <c r="P189" s="538"/>
      <c r="Q189" s="538"/>
      <c r="R189" s="538"/>
      <c r="S189" s="538"/>
      <c r="T189" s="538"/>
      <c r="U189" s="538"/>
      <c r="V189" s="538"/>
      <c r="W189" s="538"/>
      <c r="X189" s="538"/>
      <c r="Y189" s="538"/>
      <c r="Z189" s="538"/>
      <c r="AA189" s="538"/>
      <c r="AB189" s="538"/>
      <c r="AC189" s="538"/>
      <c r="AD189" s="538"/>
      <c r="AE189" s="538"/>
      <c r="AF189" s="538"/>
      <c r="AG189" s="538"/>
      <c r="AH189" s="538"/>
      <c r="AI189" s="538"/>
      <c r="AJ189" s="538"/>
      <c r="AK189" s="538"/>
      <c r="AL189" s="538"/>
      <c r="AM189" s="538"/>
      <c r="AN189" s="538"/>
      <c r="AO189" s="538"/>
      <c r="AP189" s="538"/>
      <c r="AQ189" s="538"/>
      <c r="AR189" s="538"/>
      <c r="AS189" s="538"/>
      <c r="AT189" s="538"/>
      <c r="AU189" s="538"/>
      <c r="AV189" s="538"/>
      <c r="AW189" s="538"/>
      <c r="AX189" s="538"/>
      <c r="AY189" s="538"/>
      <c r="AZ189" s="538"/>
      <c r="BA189" s="538"/>
      <c r="BB189" s="538"/>
      <c r="BC189" s="538"/>
      <c r="BD189" s="538"/>
      <c r="BE189" s="538"/>
      <c r="BF189" s="754"/>
      <c r="BG189" s="754"/>
      <c r="BH189" s="751" t="s">
        <v>107</v>
      </c>
      <c r="BI189" s="752"/>
      <c r="BJ189" s="753"/>
    </row>
    <row r="190" s="18" customFormat="1" ht="23.25" customHeight="1" spans="1:62">
      <c r="A190" s="532" t="s">
        <v>118</v>
      </c>
      <c r="B190" s="533"/>
      <c r="C190" s="533"/>
      <c r="D190" s="534"/>
      <c r="E190" s="537" t="s">
        <v>420</v>
      </c>
      <c r="F190" s="538"/>
      <c r="G190" s="538"/>
      <c r="H190" s="538"/>
      <c r="I190" s="538"/>
      <c r="J190" s="538"/>
      <c r="K190" s="538"/>
      <c r="L190" s="538"/>
      <c r="M190" s="538"/>
      <c r="N190" s="538"/>
      <c r="O190" s="538"/>
      <c r="P190" s="538"/>
      <c r="Q190" s="538"/>
      <c r="R190" s="538"/>
      <c r="S190" s="538"/>
      <c r="T190" s="538"/>
      <c r="U190" s="538"/>
      <c r="V190" s="538"/>
      <c r="W190" s="538"/>
      <c r="X190" s="538"/>
      <c r="Y190" s="538"/>
      <c r="Z190" s="538"/>
      <c r="AA190" s="538"/>
      <c r="AB190" s="538"/>
      <c r="AC190" s="538"/>
      <c r="AD190" s="538"/>
      <c r="AE190" s="538"/>
      <c r="AF190" s="538"/>
      <c r="AG190" s="538"/>
      <c r="AH190" s="538"/>
      <c r="AI190" s="538"/>
      <c r="AJ190" s="538"/>
      <c r="AK190" s="538"/>
      <c r="AL190" s="538"/>
      <c r="AM190" s="538"/>
      <c r="AN190" s="538"/>
      <c r="AO190" s="538"/>
      <c r="AP190" s="538"/>
      <c r="AQ190" s="538"/>
      <c r="AR190" s="538"/>
      <c r="AS190" s="538"/>
      <c r="AT190" s="538"/>
      <c r="AU190" s="538"/>
      <c r="AV190" s="538"/>
      <c r="AW190" s="538"/>
      <c r="AX190" s="538"/>
      <c r="AY190" s="538"/>
      <c r="AZ190" s="538"/>
      <c r="BA190" s="538"/>
      <c r="BB190" s="538"/>
      <c r="BC190" s="538"/>
      <c r="BD190" s="538"/>
      <c r="BE190" s="538"/>
      <c r="BF190" s="754"/>
      <c r="BG190" s="754"/>
      <c r="BH190" s="751" t="s">
        <v>116</v>
      </c>
      <c r="BI190" s="752"/>
      <c r="BJ190" s="753"/>
    </row>
    <row r="191" s="18" customFormat="1" ht="23.25" customHeight="1" spans="1:62">
      <c r="A191" s="532" t="s">
        <v>421</v>
      </c>
      <c r="B191" s="533"/>
      <c r="C191" s="533"/>
      <c r="D191" s="534"/>
      <c r="E191" s="537" t="s">
        <v>422</v>
      </c>
      <c r="F191" s="538"/>
      <c r="G191" s="538"/>
      <c r="H191" s="538"/>
      <c r="I191" s="538"/>
      <c r="J191" s="538"/>
      <c r="K191" s="538"/>
      <c r="L191" s="538"/>
      <c r="M191" s="538"/>
      <c r="N191" s="538"/>
      <c r="O191" s="538"/>
      <c r="P191" s="538"/>
      <c r="Q191" s="538"/>
      <c r="R191" s="538"/>
      <c r="S191" s="538"/>
      <c r="T191" s="538"/>
      <c r="U191" s="538"/>
      <c r="V191" s="538"/>
      <c r="W191" s="538"/>
      <c r="X191" s="538"/>
      <c r="Y191" s="538"/>
      <c r="Z191" s="538"/>
      <c r="AA191" s="538"/>
      <c r="AB191" s="538"/>
      <c r="AC191" s="538"/>
      <c r="AD191" s="538"/>
      <c r="AE191" s="538"/>
      <c r="AF191" s="538"/>
      <c r="AG191" s="538"/>
      <c r="AH191" s="538"/>
      <c r="AI191" s="538"/>
      <c r="AJ191" s="538"/>
      <c r="AK191" s="538"/>
      <c r="AL191" s="538"/>
      <c r="AM191" s="538"/>
      <c r="AN191" s="538"/>
      <c r="AO191" s="538"/>
      <c r="AP191" s="538"/>
      <c r="AQ191" s="538"/>
      <c r="AR191" s="538"/>
      <c r="AS191" s="538"/>
      <c r="AT191" s="538"/>
      <c r="AU191" s="538"/>
      <c r="AV191" s="538"/>
      <c r="AW191" s="538"/>
      <c r="AX191" s="538"/>
      <c r="AY191" s="538"/>
      <c r="AZ191" s="538"/>
      <c r="BA191" s="538"/>
      <c r="BB191" s="538"/>
      <c r="BC191" s="538"/>
      <c r="BD191" s="538"/>
      <c r="BE191" s="538"/>
      <c r="BF191" s="754"/>
      <c r="BG191" s="754"/>
      <c r="BH191" s="751" t="s">
        <v>122</v>
      </c>
      <c r="BI191" s="752"/>
      <c r="BJ191" s="753"/>
    </row>
    <row r="192" s="18" customFormat="1" ht="45.75" customHeight="1" spans="1:62">
      <c r="A192" s="532" t="s">
        <v>129</v>
      </c>
      <c r="B192" s="533"/>
      <c r="C192" s="533"/>
      <c r="D192" s="534"/>
      <c r="E192" s="537" t="s">
        <v>423</v>
      </c>
      <c r="F192" s="538"/>
      <c r="G192" s="538"/>
      <c r="H192" s="538"/>
      <c r="I192" s="538"/>
      <c r="J192" s="538"/>
      <c r="K192" s="538"/>
      <c r="L192" s="538"/>
      <c r="M192" s="538"/>
      <c r="N192" s="538"/>
      <c r="O192" s="538"/>
      <c r="P192" s="538"/>
      <c r="Q192" s="538"/>
      <c r="R192" s="538"/>
      <c r="S192" s="538"/>
      <c r="T192" s="538"/>
      <c r="U192" s="538"/>
      <c r="V192" s="538"/>
      <c r="W192" s="538"/>
      <c r="X192" s="538"/>
      <c r="Y192" s="538"/>
      <c r="Z192" s="538"/>
      <c r="AA192" s="538"/>
      <c r="AB192" s="538"/>
      <c r="AC192" s="538"/>
      <c r="AD192" s="538"/>
      <c r="AE192" s="538"/>
      <c r="AF192" s="538"/>
      <c r="AG192" s="538"/>
      <c r="AH192" s="538"/>
      <c r="AI192" s="538"/>
      <c r="AJ192" s="538"/>
      <c r="AK192" s="538"/>
      <c r="AL192" s="538"/>
      <c r="AM192" s="538"/>
      <c r="AN192" s="538"/>
      <c r="AO192" s="538"/>
      <c r="AP192" s="538"/>
      <c r="AQ192" s="538"/>
      <c r="AR192" s="538"/>
      <c r="AS192" s="538"/>
      <c r="AT192" s="538"/>
      <c r="AU192" s="538"/>
      <c r="AV192" s="538"/>
      <c r="AW192" s="538"/>
      <c r="AX192" s="538"/>
      <c r="AY192" s="538"/>
      <c r="AZ192" s="538"/>
      <c r="BA192" s="538"/>
      <c r="BB192" s="538"/>
      <c r="BC192" s="538"/>
      <c r="BD192" s="538"/>
      <c r="BE192" s="538"/>
      <c r="BF192" s="754"/>
      <c r="BG192" s="754"/>
      <c r="BH192" s="751" t="s">
        <v>127</v>
      </c>
      <c r="BI192" s="752"/>
      <c r="BJ192" s="753"/>
    </row>
    <row r="193" s="18" customFormat="1" ht="22.5" spans="1:62">
      <c r="A193" s="532" t="s">
        <v>134</v>
      </c>
      <c r="B193" s="533"/>
      <c r="C193" s="533"/>
      <c r="D193" s="534"/>
      <c r="E193" s="537" t="s">
        <v>424</v>
      </c>
      <c r="F193" s="538"/>
      <c r="G193" s="538"/>
      <c r="H193" s="538"/>
      <c r="I193" s="538"/>
      <c r="J193" s="538"/>
      <c r="K193" s="538"/>
      <c r="L193" s="538"/>
      <c r="M193" s="538"/>
      <c r="N193" s="538"/>
      <c r="O193" s="538"/>
      <c r="P193" s="538"/>
      <c r="Q193" s="538"/>
      <c r="R193" s="538"/>
      <c r="S193" s="538"/>
      <c r="T193" s="538"/>
      <c r="U193" s="538"/>
      <c r="V193" s="538"/>
      <c r="W193" s="538"/>
      <c r="X193" s="538"/>
      <c r="Y193" s="538"/>
      <c r="Z193" s="538"/>
      <c r="AA193" s="538"/>
      <c r="AB193" s="538"/>
      <c r="AC193" s="538"/>
      <c r="AD193" s="538"/>
      <c r="AE193" s="538"/>
      <c r="AF193" s="538"/>
      <c r="AG193" s="538"/>
      <c r="AH193" s="538"/>
      <c r="AI193" s="538"/>
      <c r="AJ193" s="538"/>
      <c r="AK193" s="538"/>
      <c r="AL193" s="538"/>
      <c r="AM193" s="538"/>
      <c r="AN193" s="538"/>
      <c r="AO193" s="538"/>
      <c r="AP193" s="538"/>
      <c r="AQ193" s="538"/>
      <c r="AR193" s="538"/>
      <c r="AS193" s="538"/>
      <c r="AT193" s="538"/>
      <c r="AU193" s="538"/>
      <c r="AV193" s="538"/>
      <c r="AW193" s="538"/>
      <c r="AX193" s="538"/>
      <c r="AY193" s="538"/>
      <c r="AZ193" s="538"/>
      <c r="BA193" s="538"/>
      <c r="BB193" s="538"/>
      <c r="BC193" s="538"/>
      <c r="BD193" s="538"/>
      <c r="BE193" s="538"/>
      <c r="BF193" s="754"/>
      <c r="BG193" s="754"/>
      <c r="BH193" s="751" t="s">
        <v>132</v>
      </c>
      <c r="BI193" s="752"/>
      <c r="BJ193" s="753"/>
    </row>
    <row r="194" s="18" customFormat="1" ht="22.5" customHeight="1" spans="1:62">
      <c r="A194" s="532" t="s">
        <v>138</v>
      </c>
      <c r="B194" s="533"/>
      <c r="C194" s="533"/>
      <c r="D194" s="534"/>
      <c r="E194" s="537" t="s">
        <v>425</v>
      </c>
      <c r="F194" s="538"/>
      <c r="G194" s="538"/>
      <c r="H194" s="538"/>
      <c r="I194" s="538"/>
      <c r="J194" s="538"/>
      <c r="K194" s="538"/>
      <c r="L194" s="538"/>
      <c r="M194" s="538"/>
      <c r="N194" s="538"/>
      <c r="O194" s="538"/>
      <c r="P194" s="538"/>
      <c r="Q194" s="538"/>
      <c r="R194" s="538"/>
      <c r="S194" s="538"/>
      <c r="T194" s="538"/>
      <c r="U194" s="538"/>
      <c r="V194" s="538"/>
      <c r="W194" s="538"/>
      <c r="X194" s="538"/>
      <c r="Y194" s="538"/>
      <c r="Z194" s="538"/>
      <c r="AA194" s="538"/>
      <c r="AB194" s="538"/>
      <c r="AC194" s="538"/>
      <c r="AD194" s="538"/>
      <c r="AE194" s="538"/>
      <c r="AF194" s="538"/>
      <c r="AG194" s="538"/>
      <c r="AH194" s="538"/>
      <c r="AI194" s="538"/>
      <c r="AJ194" s="538"/>
      <c r="AK194" s="538"/>
      <c r="AL194" s="538"/>
      <c r="AM194" s="538"/>
      <c r="AN194" s="538"/>
      <c r="AO194" s="538"/>
      <c r="AP194" s="538"/>
      <c r="AQ194" s="538"/>
      <c r="AR194" s="538"/>
      <c r="AS194" s="538"/>
      <c r="AT194" s="538"/>
      <c r="AU194" s="538"/>
      <c r="AV194" s="538"/>
      <c r="AW194" s="538"/>
      <c r="AX194" s="538"/>
      <c r="AY194" s="538"/>
      <c r="AZ194" s="538"/>
      <c r="BA194" s="538"/>
      <c r="BB194" s="538"/>
      <c r="BC194" s="538"/>
      <c r="BD194" s="538"/>
      <c r="BE194" s="538"/>
      <c r="BF194" s="754"/>
      <c r="BG194" s="754"/>
      <c r="BH194" s="751" t="s">
        <v>136</v>
      </c>
      <c r="BI194" s="752"/>
      <c r="BJ194" s="753"/>
    </row>
    <row r="195" s="19" customFormat="1" ht="45.75" customHeight="1" spans="1:62">
      <c r="A195" s="532" t="s">
        <v>142</v>
      </c>
      <c r="B195" s="533"/>
      <c r="C195" s="533"/>
      <c r="D195" s="534"/>
      <c r="E195" s="537" t="s">
        <v>426</v>
      </c>
      <c r="F195" s="538"/>
      <c r="G195" s="538"/>
      <c r="H195" s="538"/>
      <c r="I195" s="538"/>
      <c r="J195" s="538"/>
      <c r="K195" s="538"/>
      <c r="L195" s="538"/>
      <c r="M195" s="538"/>
      <c r="N195" s="538"/>
      <c r="O195" s="538"/>
      <c r="P195" s="538"/>
      <c r="Q195" s="538"/>
      <c r="R195" s="538"/>
      <c r="S195" s="538"/>
      <c r="T195" s="538"/>
      <c r="U195" s="538"/>
      <c r="V195" s="538"/>
      <c r="W195" s="538"/>
      <c r="X195" s="538"/>
      <c r="Y195" s="538"/>
      <c r="Z195" s="538"/>
      <c r="AA195" s="538"/>
      <c r="AB195" s="538"/>
      <c r="AC195" s="538"/>
      <c r="AD195" s="538"/>
      <c r="AE195" s="538"/>
      <c r="AF195" s="538"/>
      <c r="AG195" s="538"/>
      <c r="AH195" s="538"/>
      <c r="AI195" s="538"/>
      <c r="AJ195" s="538"/>
      <c r="AK195" s="538"/>
      <c r="AL195" s="538"/>
      <c r="AM195" s="538"/>
      <c r="AN195" s="538"/>
      <c r="AO195" s="538"/>
      <c r="AP195" s="538"/>
      <c r="AQ195" s="538"/>
      <c r="AR195" s="538"/>
      <c r="AS195" s="538"/>
      <c r="AT195" s="538"/>
      <c r="AU195" s="538"/>
      <c r="AV195" s="538"/>
      <c r="AW195" s="538"/>
      <c r="AX195" s="538"/>
      <c r="AY195" s="538"/>
      <c r="AZ195" s="538"/>
      <c r="BA195" s="538"/>
      <c r="BB195" s="538"/>
      <c r="BC195" s="538"/>
      <c r="BD195" s="538"/>
      <c r="BE195" s="538"/>
      <c r="BF195" s="754"/>
      <c r="BG195" s="754"/>
      <c r="BH195" s="751" t="s">
        <v>140</v>
      </c>
      <c r="BI195" s="752"/>
      <c r="BJ195" s="753"/>
    </row>
    <row r="196" s="18" customFormat="1" ht="46.5" customHeight="1" spans="1:62">
      <c r="A196" s="532" t="s">
        <v>147</v>
      </c>
      <c r="B196" s="533"/>
      <c r="C196" s="533"/>
      <c r="D196" s="534"/>
      <c r="E196" s="537" t="s">
        <v>427</v>
      </c>
      <c r="F196" s="538"/>
      <c r="G196" s="538"/>
      <c r="H196" s="538"/>
      <c r="I196" s="538"/>
      <c r="J196" s="538"/>
      <c r="K196" s="538"/>
      <c r="L196" s="538"/>
      <c r="M196" s="538"/>
      <c r="N196" s="538"/>
      <c r="O196" s="538"/>
      <c r="P196" s="538"/>
      <c r="Q196" s="538"/>
      <c r="R196" s="538"/>
      <c r="S196" s="538"/>
      <c r="T196" s="538"/>
      <c r="U196" s="538"/>
      <c r="V196" s="538"/>
      <c r="W196" s="538"/>
      <c r="X196" s="538"/>
      <c r="Y196" s="538"/>
      <c r="Z196" s="538"/>
      <c r="AA196" s="538"/>
      <c r="AB196" s="538"/>
      <c r="AC196" s="538"/>
      <c r="AD196" s="538"/>
      <c r="AE196" s="538"/>
      <c r="AF196" s="538"/>
      <c r="AG196" s="538"/>
      <c r="AH196" s="538"/>
      <c r="AI196" s="538"/>
      <c r="AJ196" s="538"/>
      <c r="AK196" s="538"/>
      <c r="AL196" s="538"/>
      <c r="AM196" s="538"/>
      <c r="AN196" s="538"/>
      <c r="AO196" s="538"/>
      <c r="AP196" s="538"/>
      <c r="AQ196" s="538"/>
      <c r="AR196" s="538"/>
      <c r="AS196" s="538"/>
      <c r="AT196" s="538"/>
      <c r="AU196" s="538"/>
      <c r="AV196" s="538"/>
      <c r="AW196" s="538"/>
      <c r="AX196" s="538"/>
      <c r="AY196" s="538"/>
      <c r="AZ196" s="538"/>
      <c r="BA196" s="538"/>
      <c r="BB196" s="538"/>
      <c r="BC196" s="538"/>
      <c r="BD196" s="538"/>
      <c r="BE196" s="538"/>
      <c r="BF196" s="754"/>
      <c r="BG196" s="754"/>
      <c r="BH196" s="751" t="s">
        <v>145</v>
      </c>
      <c r="BI196" s="752"/>
      <c r="BJ196" s="753"/>
    </row>
    <row r="197" s="18" customFormat="1" ht="46.5" customHeight="1" spans="1:62">
      <c r="A197" s="532" t="s">
        <v>428</v>
      </c>
      <c r="B197" s="533"/>
      <c r="C197" s="533"/>
      <c r="D197" s="534"/>
      <c r="E197" s="537" t="s">
        <v>429</v>
      </c>
      <c r="F197" s="538"/>
      <c r="G197" s="538"/>
      <c r="H197" s="538"/>
      <c r="I197" s="538"/>
      <c r="J197" s="538"/>
      <c r="K197" s="538"/>
      <c r="L197" s="538"/>
      <c r="M197" s="538"/>
      <c r="N197" s="538"/>
      <c r="O197" s="538"/>
      <c r="P197" s="538"/>
      <c r="Q197" s="538"/>
      <c r="R197" s="538"/>
      <c r="S197" s="538"/>
      <c r="T197" s="538"/>
      <c r="U197" s="538"/>
      <c r="V197" s="538"/>
      <c r="W197" s="538"/>
      <c r="X197" s="538"/>
      <c r="Y197" s="538"/>
      <c r="Z197" s="538"/>
      <c r="AA197" s="538"/>
      <c r="AB197" s="538"/>
      <c r="AC197" s="538"/>
      <c r="AD197" s="538"/>
      <c r="AE197" s="538"/>
      <c r="AF197" s="538"/>
      <c r="AG197" s="538"/>
      <c r="AH197" s="538"/>
      <c r="AI197" s="538"/>
      <c r="AJ197" s="538"/>
      <c r="AK197" s="538"/>
      <c r="AL197" s="538"/>
      <c r="AM197" s="538"/>
      <c r="AN197" s="538"/>
      <c r="AO197" s="538"/>
      <c r="AP197" s="538"/>
      <c r="AQ197" s="538"/>
      <c r="AR197" s="538"/>
      <c r="AS197" s="538"/>
      <c r="AT197" s="538"/>
      <c r="AU197" s="538"/>
      <c r="AV197" s="538"/>
      <c r="AW197" s="538"/>
      <c r="AX197" s="538"/>
      <c r="AY197" s="538"/>
      <c r="AZ197" s="538"/>
      <c r="BA197" s="538"/>
      <c r="BB197" s="538"/>
      <c r="BC197" s="538"/>
      <c r="BD197" s="538"/>
      <c r="BE197" s="538"/>
      <c r="BF197" s="754"/>
      <c r="BG197" s="754"/>
      <c r="BH197" s="751" t="s">
        <v>149</v>
      </c>
      <c r="BI197" s="752"/>
      <c r="BJ197" s="753"/>
    </row>
    <row r="198" s="18" customFormat="1" ht="46.5" customHeight="1" spans="1:62">
      <c r="A198" s="532" t="s">
        <v>157</v>
      </c>
      <c r="B198" s="533"/>
      <c r="C198" s="533"/>
      <c r="D198" s="534"/>
      <c r="E198" s="537" t="s">
        <v>430</v>
      </c>
      <c r="F198" s="538"/>
      <c r="G198" s="538"/>
      <c r="H198" s="538"/>
      <c r="I198" s="538"/>
      <c r="J198" s="538"/>
      <c r="K198" s="538"/>
      <c r="L198" s="538"/>
      <c r="M198" s="538"/>
      <c r="N198" s="538"/>
      <c r="O198" s="538"/>
      <c r="P198" s="538"/>
      <c r="Q198" s="538"/>
      <c r="R198" s="538"/>
      <c r="S198" s="538"/>
      <c r="T198" s="538"/>
      <c r="U198" s="538"/>
      <c r="V198" s="538"/>
      <c r="W198" s="538"/>
      <c r="X198" s="538"/>
      <c r="Y198" s="538"/>
      <c r="Z198" s="538"/>
      <c r="AA198" s="538"/>
      <c r="AB198" s="538"/>
      <c r="AC198" s="538"/>
      <c r="AD198" s="538"/>
      <c r="AE198" s="538"/>
      <c r="AF198" s="538"/>
      <c r="AG198" s="538"/>
      <c r="AH198" s="538"/>
      <c r="AI198" s="538"/>
      <c r="AJ198" s="538"/>
      <c r="AK198" s="538"/>
      <c r="AL198" s="538"/>
      <c r="AM198" s="538"/>
      <c r="AN198" s="538"/>
      <c r="AO198" s="538"/>
      <c r="AP198" s="538"/>
      <c r="AQ198" s="538"/>
      <c r="AR198" s="538"/>
      <c r="AS198" s="538"/>
      <c r="AT198" s="538"/>
      <c r="AU198" s="538"/>
      <c r="AV198" s="538"/>
      <c r="AW198" s="538"/>
      <c r="AX198" s="538"/>
      <c r="AY198" s="538"/>
      <c r="AZ198" s="538"/>
      <c r="BA198" s="538"/>
      <c r="BB198" s="538"/>
      <c r="BC198" s="538"/>
      <c r="BD198" s="538"/>
      <c r="BE198" s="538"/>
      <c r="BF198" s="754"/>
      <c r="BG198" s="754"/>
      <c r="BH198" s="751" t="s">
        <v>155</v>
      </c>
      <c r="BI198" s="752"/>
      <c r="BJ198" s="753"/>
    </row>
    <row r="199" s="19" customFormat="1" ht="46.5" customHeight="1" spans="1:62">
      <c r="A199" s="532" t="s">
        <v>431</v>
      </c>
      <c r="B199" s="533"/>
      <c r="C199" s="533"/>
      <c r="D199" s="534"/>
      <c r="E199" s="537" t="s">
        <v>432</v>
      </c>
      <c r="F199" s="538"/>
      <c r="G199" s="538"/>
      <c r="H199" s="538"/>
      <c r="I199" s="538"/>
      <c r="J199" s="538"/>
      <c r="K199" s="538"/>
      <c r="L199" s="538"/>
      <c r="M199" s="538"/>
      <c r="N199" s="538"/>
      <c r="O199" s="538"/>
      <c r="P199" s="538"/>
      <c r="Q199" s="538"/>
      <c r="R199" s="538"/>
      <c r="S199" s="538"/>
      <c r="T199" s="538"/>
      <c r="U199" s="538"/>
      <c r="V199" s="538"/>
      <c r="W199" s="538"/>
      <c r="X199" s="538"/>
      <c r="Y199" s="538"/>
      <c r="Z199" s="538"/>
      <c r="AA199" s="538"/>
      <c r="AB199" s="538"/>
      <c r="AC199" s="538"/>
      <c r="AD199" s="538"/>
      <c r="AE199" s="538"/>
      <c r="AF199" s="538"/>
      <c r="AG199" s="538"/>
      <c r="AH199" s="538"/>
      <c r="AI199" s="538"/>
      <c r="AJ199" s="538"/>
      <c r="AK199" s="538"/>
      <c r="AL199" s="538"/>
      <c r="AM199" s="538"/>
      <c r="AN199" s="538"/>
      <c r="AO199" s="538"/>
      <c r="AP199" s="538"/>
      <c r="AQ199" s="538"/>
      <c r="AR199" s="538"/>
      <c r="AS199" s="538"/>
      <c r="AT199" s="538"/>
      <c r="AU199" s="538"/>
      <c r="AV199" s="538"/>
      <c r="AW199" s="538"/>
      <c r="AX199" s="538"/>
      <c r="AY199" s="538"/>
      <c r="AZ199" s="538"/>
      <c r="BA199" s="538"/>
      <c r="BB199" s="538"/>
      <c r="BC199" s="538"/>
      <c r="BD199" s="538"/>
      <c r="BE199" s="538"/>
      <c r="BF199" s="754"/>
      <c r="BG199" s="754"/>
      <c r="BH199" s="751" t="s">
        <v>158</v>
      </c>
      <c r="BI199" s="752"/>
      <c r="BJ199" s="753"/>
    </row>
    <row r="200" s="19" customFormat="1" ht="46.5" customHeight="1" spans="1:62">
      <c r="A200" s="539" t="s">
        <v>165</v>
      </c>
      <c r="B200" s="540"/>
      <c r="C200" s="540"/>
      <c r="D200" s="541"/>
      <c r="E200" s="537" t="s">
        <v>433</v>
      </c>
      <c r="F200" s="538"/>
      <c r="G200" s="538"/>
      <c r="H200" s="538"/>
      <c r="I200" s="538"/>
      <c r="J200" s="538"/>
      <c r="K200" s="538"/>
      <c r="L200" s="538"/>
      <c r="M200" s="538"/>
      <c r="N200" s="538"/>
      <c r="O200" s="538"/>
      <c r="P200" s="538"/>
      <c r="Q200" s="538"/>
      <c r="R200" s="538"/>
      <c r="S200" s="538"/>
      <c r="T200" s="538"/>
      <c r="U200" s="538"/>
      <c r="V200" s="538"/>
      <c r="W200" s="538"/>
      <c r="X200" s="538"/>
      <c r="Y200" s="538"/>
      <c r="Z200" s="538"/>
      <c r="AA200" s="538"/>
      <c r="AB200" s="538"/>
      <c r="AC200" s="538"/>
      <c r="AD200" s="538"/>
      <c r="AE200" s="538"/>
      <c r="AF200" s="538"/>
      <c r="AG200" s="538"/>
      <c r="AH200" s="538"/>
      <c r="AI200" s="538"/>
      <c r="AJ200" s="538"/>
      <c r="AK200" s="538"/>
      <c r="AL200" s="538"/>
      <c r="AM200" s="538"/>
      <c r="AN200" s="538"/>
      <c r="AO200" s="538"/>
      <c r="AP200" s="538"/>
      <c r="AQ200" s="538"/>
      <c r="AR200" s="538"/>
      <c r="AS200" s="538"/>
      <c r="AT200" s="538"/>
      <c r="AU200" s="538"/>
      <c r="AV200" s="538"/>
      <c r="AW200" s="538"/>
      <c r="AX200" s="538"/>
      <c r="AY200" s="538"/>
      <c r="AZ200" s="538"/>
      <c r="BA200" s="538"/>
      <c r="BB200" s="538"/>
      <c r="BC200" s="538"/>
      <c r="BD200" s="538"/>
      <c r="BE200" s="538"/>
      <c r="BF200" s="754"/>
      <c r="BG200" s="754"/>
      <c r="BH200" s="751" t="s">
        <v>163</v>
      </c>
      <c r="BI200" s="752"/>
      <c r="BJ200" s="753"/>
    </row>
    <row r="201" s="18" customFormat="1" ht="44.25" customHeight="1" spans="1:62">
      <c r="A201" s="539" t="s">
        <v>327</v>
      </c>
      <c r="B201" s="540"/>
      <c r="C201" s="540"/>
      <c r="D201" s="541"/>
      <c r="E201" s="537" t="s">
        <v>434</v>
      </c>
      <c r="F201" s="538"/>
      <c r="G201" s="538"/>
      <c r="H201" s="538"/>
      <c r="I201" s="538"/>
      <c r="J201" s="538"/>
      <c r="K201" s="538"/>
      <c r="L201" s="538"/>
      <c r="M201" s="538"/>
      <c r="N201" s="538"/>
      <c r="O201" s="538"/>
      <c r="P201" s="538"/>
      <c r="Q201" s="538"/>
      <c r="R201" s="538"/>
      <c r="S201" s="538"/>
      <c r="T201" s="538"/>
      <c r="U201" s="538"/>
      <c r="V201" s="538"/>
      <c r="W201" s="538"/>
      <c r="X201" s="538"/>
      <c r="Y201" s="538"/>
      <c r="Z201" s="538"/>
      <c r="AA201" s="538"/>
      <c r="AB201" s="538"/>
      <c r="AC201" s="538"/>
      <c r="AD201" s="538"/>
      <c r="AE201" s="538"/>
      <c r="AF201" s="538"/>
      <c r="AG201" s="538"/>
      <c r="AH201" s="538"/>
      <c r="AI201" s="538"/>
      <c r="AJ201" s="538"/>
      <c r="AK201" s="538"/>
      <c r="AL201" s="538"/>
      <c r="AM201" s="538"/>
      <c r="AN201" s="538"/>
      <c r="AO201" s="538"/>
      <c r="AP201" s="538"/>
      <c r="AQ201" s="538"/>
      <c r="AR201" s="538"/>
      <c r="AS201" s="538"/>
      <c r="AT201" s="538"/>
      <c r="AU201" s="538"/>
      <c r="AV201" s="538"/>
      <c r="AW201" s="538"/>
      <c r="AX201" s="538"/>
      <c r="AY201" s="538"/>
      <c r="AZ201" s="538"/>
      <c r="BA201" s="538"/>
      <c r="BB201" s="538"/>
      <c r="BC201" s="538"/>
      <c r="BD201" s="538"/>
      <c r="BE201" s="538"/>
      <c r="BF201" s="754"/>
      <c r="BG201" s="754"/>
      <c r="BH201" s="751" t="s">
        <v>323</v>
      </c>
      <c r="BI201" s="752"/>
      <c r="BJ201" s="753"/>
    </row>
    <row r="202" s="18" customFormat="1" ht="47.25" customHeight="1" spans="1:62">
      <c r="A202" s="539" t="s">
        <v>183</v>
      </c>
      <c r="B202" s="540"/>
      <c r="C202" s="540"/>
      <c r="D202" s="541"/>
      <c r="E202" s="537" t="s">
        <v>435</v>
      </c>
      <c r="F202" s="538"/>
      <c r="G202" s="538"/>
      <c r="H202" s="538"/>
      <c r="I202" s="538"/>
      <c r="J202" s="538"/>
      <c r="K202" s="538"/>
      <c r="L202" s="538"/>
      <c r="M202" s="538"/>
      <c r="N202" s="538"/>
      <c r="O202" s="538"/>
      <c r="P202" s="538"/>
      <c r="Q202" s="538"/>
      <c r="R202" s="538"/>
      <c r="S202" s="538"/>
      <c r="T202" s="538"/>
      <c r="U202" s="538"/>
      <c r="V202" s="538"/>
      <c r="W202" s="538"/>
      <c r="X202" s="538"/>
      <c r="Y202" s="538"/>
      <c r="Z202" s="538"/>
      <c r="AA202" s="538"/>
      <c r="AB202" s="538"/>
      <c r="AC202" s="538"/>
      <c r="AD202" s="538"/>
      <c r="AE202" s="538"/>
      <c r="AF202" s="538"/>
      <c r="AG202" s="538"/>
      <c r="AH202" s="538"/>
      <c r="AI202" s="538"/>
      <c r="AJ202" s="538"/>
      <c r="AK202" s="538"/>
      <c r="AL202" s="538"/>
      <c r="AM202" s="538"/>
      <c r="AN202" s="538"/>
      <c r="AO202" s="538"/>
      <c r="AP202" s="538"/>
      <c r="AQ202" s="538"/>
      <c r="AR202" s="538"/>
      <c r="AS202" s="538"/>
      <c r="AT202" s="538"/>
      <c r="AU202" s="538"/>
      <c r="AV202" s="538"/>
      <c r="AW202" s="538"/>
      <c r="AX202" s="538"/>
      <c r="AY202" s="538"/>
      <c r="AZ202" s="538"/>
      <c r="BA202" s="538"/>
      <c r="BB202" s="538"/>
      <c r="BC202" s="538"/>
      <c r="BD202" s="538"/>
      <c r="BE202" s="538"/>
      <c r="BF202" s="754"/>
      <c r="BG202" s="754"/>
      <c r="BH202" s="751" t="s">
        <v>181</v>
      </c>
      <c r="BI202" s="752"/>
      <c r="BJ202" s="753"/>
    </row>
    <row r="203" s="18" customFormat="1" ht="25.5" customHeight="1" spans="1:62">
      <c r="A203" s="539" t="s">
        <v>436</v>
      </c>
      <c r="B203" s="540"/>
      <c r="C203" s="540"/>
      <c r="D203" s="541"/>
      <c r="E203" s="537" t="s">
        <v>437</v>
      </c>
      <c r="F203" s="538"/>
      <c r="G203" s="538"/>
      <c r="H203" s="538"/>
      <c r="I203" s="538"/>
      <c r="J203" s="538"/>
      <c r="K203" s="538"/>
      <c r="L203" s="538"/>
      <c r="M203" s="538"/>
      <c r="N203" s="538"/>
      <c r="O203" s="538"/>
      <c r="P203" s="538"/>
      <c r="Q203" s="538"/>
      <c r="R203" s="538"/>
      <c r="S203" s="538"/>
      <c r="T203" s="538"/>
      <c r="U203" s="538"/>
      <c r="V203" s="538"/>
      <c r="W203" s="538"/>
      <c r="X203" s="538"/>
      <c r="Y203" s="538"/>
      <c r="Z203" s="538"/>
      <c r="AA203" s="538"/>
      <c r="AB203" s="538"/>
      <c r="AC203" s="538"/>
      <c r="AD203" s="538"/>
      <c r="AE203" s="538"/>
      <c r="AF203" s="538"/>
      <c r="AG203" s="538"/>
      <c r="AH203" s="538"/>
      <c r="AI203" s="538"/>
      <c r="AJ203" s="538"/>
      <c r="AK203" s="538"/>
      <c r="AL203" s="538"/>
      <c r="AM203" s="538"/>
      <c r="AN203" s="538"/>
      <c r="AO203" s="538"/>
      <c r="AP203" s="538"/>
      <c r="AQ203" s="538"/>
      <c r="AR203" s="538"/>
      <c r="AS203" s="538"/>
      <c r="AT203" s="538"/>
      <c r="AU203" s="538"/>
      <c r="AV203" s="538"/>
      <c r="AW203" s="538"/>
      <c r="AX203" s="538"/>
      <c r="AY203" s="538"/>
      <c r="AZ203" s="538"/>
      <c r="BA203" s="538"/>
      <c r="BB203" s="538"/>
      <c r="BC203" s="538"/>
      <c r="BD203" s="538"/>
      <c r="BE203" s="538"/>
      <c r="BF203" s="754"/>
      <c r="BG203" s="754"/>
      <c r="BH203" s="751" t="s">
        <v>187</v>
      </c>
      <c r="BI203" s="752"/>
      <c r="BJ203" s="753"/>
    </row>
    <row r="204" s="19" customFormat="1" ht="46.5" customHeight="1" spans="1:62">
      <c r="A204" s="539" t="s">
        <v>193</v>
      </c>
      <c r="B204" s="540"/>
      <c r="C204" s="540"/>
      <c r="D204" s="541"/>
      <c r="E204" s="537" t="s">
        <v>438</v>
      </c>
      <c r="F204" s="538"/>
      <c r="G204" s="538"/>
      <c r="H204" s="538"/>
      <c r="I204" s="538"/>
      <c r="J204" s="538"/>
      <c r="K204" s="538"/>
      <c r="L204" s="538"/>
      <c r="M204" s="538"/>
      <c r="N204" s="538"/>
      <c r="O204" s="538"/>
      <c r="P204" s="538"/>
      <c r="Q204" s="538"/>
      <c r="R204" s="538"/>
      <c r="S204" s="538"/>
      <c r="T204" s="538"/>
      <c r="U204" s="538"/>
      <c r="V204" s="538"/>
      <c r="W204" s="538"/>
      <c r="X204" s="538"/>
      <c r="Y204" s="538"/>
      <c r="Z204" s="538"/>
      <c r="AA204" s="538"/>
      <c r="AB204" s="538"/>
      <c r="AC204" s="538"/>
      <c r="AD204" s="538"/>
      <c r="AE204" s="538"/>
      <c r="AF204" s="538"/>
      <c r="AG204" s="538"/>
      <c r="AH204" s="538"/>
      <c r="AI204" s="538"/>
      <c r="AJ204" s="538"/>
      <c r="AK204" s="538"/>
      <c r="AL204" s="538"/>
      <c r="AM204" s="538"/>
      <c r="AN204" s="538"/>
      <c r="AO204" s="538"/>
      <c r="AP204" s="538"/>
      <c r="AQ204" s="538"/>
      <c r="AR204" s="538"/>
      <c r="AS204" s="538"/>
      <c r="AT204" s="538"/>
      <c r="AU204" s="538"/>
      <c r="AV204" s="538"/>
      <c r="AW204" s="538"/>
      <c r="AX204" s="538"/>
      <c r="AY204" s="538"/>
      <c r="AZ204" s="538"/>
      <c r="BA204" s="538"/>
      <c r="BB204" s="538"/>
      <c r="BC204" s="538"/>
      <c r="BD204" s="538"/>
      <c r="BE204" s="538"/>
      <c r="BF204" s="754"/>
      <c r="BG204" s="754"/>
      <c r="BH204" s="751" t="s">
        <v>191</v>
      </c>
      <c r="BI204" s="752"/>
      <c r="BJ204" s="753"/>
    </row>
    <row r="205" s="18" customFormat="1" ht="48" customHeight="1" spans="1:62">
      <c r="A205" s="532" t="s">
        <v>439</v>
      </c>
      <c r="B205" s="533"/>
      <c r="C205" s="533"/>
      <c r="D205" s="534"/>
      <c r="E205" s="537" t="s">
        <v>440</v>
      </c>
      <c r="F205" s="538"/>
      <c r="G205" s="538"/>
      <c r="H205" s="538"/>
      <c r="I205" s="538"/>
      <c r="J205" s="538"/>
      <c r="K205" s="538"/>
      <c r="L205" s="538"/>
      <c r="M205" s="538"/>
      <c r="N205" s="538"/>
      <c r="O205" s="538"/>
      <c r="P205" s="538"/>
      <c r="Q205" s="538"/>
      <c r="R205" s="538"/>
      <c r="S205" s="538"/>
      <c r="T205" s="538"/>
      <c r="U205" s="538"/>
      <c r="V205" s="538"/>
      <c r="W205" s="538"/>
      <c r="X205" s="538"/>
      <c r="Y205" s="538"/>
      <c r="Z205" s="538"/>
      <c r="AA205" s="538"/>
      <c r="AB205" s="538"/>
      <c r="AC205" s="538"/>
      <c r="AD205" s="538"/>
      <c r="AE205" s="538"/>
      <c r="AF205" s="538"/>
      <c r="AG205" s="538"/>
      <c r="AH205" s="538"/>
      <c r="AI205" s="538"/>
      <c r="AJ205" s="538"/>
      <c r="AK205" s="538"/>
      <c r="AL205" s="538"/>
      <c r="AM205" s="538"/>
      <c r="AN205" s="538"/>
      <c r="AO205" s="538"/>
      <c r="AP205" s="538"/>
      <c r="AQ205" s="538"/>
      <c r="AR205" s="538"/>
      <c r="AS205" s="538"/>
      <c r="AT205" s="538"/>
      <c r="AU205" s="538"/>
      <c r="AV205" s="538"/>
      <c r="AW205" s="538"/>
      <c r="AX205" s="538"/>
      <c r="AY205" s="538"/>
      <c r="AZ205" s="538"/>
      <c r="BA205" s="538"/>
      <c r="BB205" s="538"/>
      <c r="BC205" s="538"/>
      <c r="BD205" s="538"/>
      <c r="BE205" s="538"/>
      <c r="BF205" s="754"/>
      <c r="BG205" s="754"/>
      <c r="BH205" s="751" t="s">
        <v>196</v>
      </c>
      <c r="BI205" s="752"/>
      <c r="BJ205" s="753"/>
    </row>
    <row r="206" s="18" customFormat="1" ht="45" customHeight="1" spans="1:62">
      <c r="A206" s="532" t="s">
        <v>202</v>
      </c>
      <c r="B206" s="533"/>
      <c r="C206" s="533"/>
      <c r="D206" s="534"/>
      <c r="E206" s="537" t="s">
        <v>441</v>
      </c>
      <c r="F206" s="538"/>
      <c r="G206" s="538"/>
      <c r="H206" s="538"/>
      <c r="I206" s="538"/>
      <c r="J206" s="538"/>
      <c r="K206" s="538"/>
      <c r="L206" s="538"/>
      <c r="M206" s="538"/>
      <c r="N206" s="538"/>
      <c r="O206" s="538"/>
      <c r="P206" s="538"/>
      <c r="Q206" s="538"/>
      <c r="R206" s="538"/>
      <c r="S206" s="538"/>
      <c r="T206" s="538"/>
      <c r="U206" s="538"/>
      <c r="V206" s="538"/>
      <c r="W206" s="538"/>
      <c r="X206" s="538"/>
      <c r="Y206" s="538"/>
      <c r="Z206" s="538"/>
      <c r="AA206" s="538"/>
      <c r="AB206" s="538"/>
      <c r="AC206" s="538"/>
      <c r="AD206" s="538"/>
      <c r="AE206" s="538"/>
      <c r="AF206" s="538"/>
      <c r="AG206" s="538"/>
      <c r="AH206" s="538"/>
      <c r="AI206" s="538"/>
      <c r="AJ206" s="538"/>
      <c r="AK206" s="538"/>
      <c r="AL206" s="538"/>
      <c r="AM206" s="538"/>
      <c r="AN206" s="538"/>
      <c r="AO206" s="538"/>
      <c r="AP206" s="538"/>
      <c r="AQ206" s="538"/>
      <c r="AR206" s="538"/>
      <c r="AS206" s="538"/>
      <c r="AT206" s="538"/>
      <c r="AU206" s="538"/>
      <c r="AV206" s="538"/>
      <c r="AW206" s="538"/>
      <c r="AX206" s="538"/>
      <c r="AY206" s="538"/>
      <c r="AZ206" s="538"/>
      <c r="BA206" s="538"/>
      <c r="BB206" s="538"/>
      <c r="BC206" s="538"/>
      <c r="BD206" s="538"/>
      <c r="BE206" s="538"/>
      <c r="BF206" s="754"/>
      <c r="BG206" s="754"/>
      <c r="BH206" s="751" t="s">
        <v>200</v>
      </c>
      <c r="BI206" s="752"/>
      <c r="BJ206" s="753"/>
    </row>
    <row r="207" s="20" customFormat="1" ht="27" customHeight="1" spans="1:62">
      <c r="A207" s="532" t="s">
        <v>205</v>
      </c>
      <c r="B207" s="533"/>
      <c r="C207" s="533"/>
      <c r="D207" s="534"/>
      <c r="E207" s="537" t="s">
        <v>442</v>
      </c>
      <c r="F207" s="538"/>
      <c r="G207" s="538"/>
      <c r="H207" s="538"/>
      <c r="I207" s="538"/>
      <c r="J207" s="538"/>
      <c r="K207" s="538"/>
      <c r="L207" s="538"/>
      <c r="M207" s="538"/>
      <c r="N207" s="538"/>
      <c r="O207" s="538"/>
      <c r="P207" s="538"/>
      <c r="Q207" s="538"/>
      <c r="R207" s="538"/>
      <c r="S207" s="538"/>
      <c r="T207" s="538"/>
      <c r="U207" s="538"/>
      <c r="V207" s="538"/>
      <c r="W207" s="538"/>
      <c r="X207" s="538"/>
      <c r="Y207" s="538"/>
      <c r="Z207" s="538"/>
      <c r="AA207" s="538"/>
      <c r="AB207" s="538"/>
      <c r="AC207" s="538"/>
      <c r="AD207" s="538"/>
      <c r="AE207" s="538"/>
      <c r="AF207" s="538"/>
      <c r="AG207" s="538"/>
      <c r="AH207" s="538"/>
      <c r="AI207" s="538"/>
      <c r="AJ207" s="538"/>
      <c r="AK207" s="538"/>
      <c r="AL207" s="538"/>
      <c r="AM207" s="538"/>
      <c r="AN207" s="538"/>
      <c r="AO207" s="538"/>
      <c r="AP207" s="538"/>
      <c r="AQ207" s="538"/>
      <c r="AR207" s="538"/>
      <c r="AS207" s="538"/>
      <c r="AT207" s="538"/>
      <c r="AU207" s="538"/>
      <c r="AV207" s="538"/>
      <c r="AW207" s="538"/>
      <c r="AX207" s="538"/>
      <c r="AY207" s="538"/>
      <c r="AZ207" s="538"/>
      <c r="BA207" s="538"/>
      <c r="BB207" s="538"/>
      <c r="BC207" s="538"/>
      <c r="BD207" s="538"/>
      <c r="BE207" s="538"/>
      <c r="BF207" s="754"/>
      <c r="BG207" s="754"/>
      <c r="BH207" s="751" t="s">
        <v>203</v>
      </c>
      <c r="BI207" s="752"/>
      <c r="BJ207" s="753"/>
    </row>
    <row r="208" s="20" customFormat="1" ht="25.5" customHeight="1" spans="1:62">
      <c r="A208" s="532" t="s">
        <v>210</v>
      </c>
      <c r="B208" s="533"/>
      <c r="C208" s="533"/>
      <c r="D208" s="534"/>
      <c r="E208" s="537" t="s">
        <v>443</v>
      </c>
      <c r="F208" s="538"/>
      <c r="G208" s="538"/>
      <c r="H208" s="538"/>
      <c r="I208" s="538"/>
      <c r="J208" s="538"/>
      <c r="K208" s="538"/>
      <c r="L208" s="538"/>
      <c r="M208" s="538"/>
      <c r="N208" s="538"/>
      <c r="O208" s="538"/>
      <c r="P208" s="538"/>
      <c r="Q208" s="538"/>
      <c r="R208" s="538"/>
      <c r="S208" s="538"/>
      <c r="T208" s="538"/>
      <c r="U208" s="538"/>
      <c r="V208" s="538"/>
      <c r="W208" s="538"/>
      <c r="X208" s="538"/>
      <c r="Y208" s="538"/>
      <c r="Z208" s="538"/>
      <c r="AA208" s="538"/>
      <c r="AB208" s="538"/>
      <c r="AC208" s="538"/>
      <c r="AD208" s="538"/>
      <c r="AE208" s="538"/>
      <c r="AF208" s="538"/>
      <c r="AG208" s="538"/>
      <c r="AH208" s="538"/>
      <c r="AI208" s="538"/>
      <c r="AJ208" s="538"/>
      <c r="AK208" s="538"/>
      <c r="AL208" s="538"/>
      <c r="AM208" s="538"/>
      <c r="AN208" s="538"/>
      <c r="AO208" s="538"/>
      <c r="AP208" s="538"/>
      <c r="AQ208" s="538"/>
      <c r="AR208" s="538"/>
      <c r="AS208" s="538"/>
      <c r="AT208" s="538"/>
      <c r="AU208" s="538"/>
      <c r="AV208" s="538"/>
      <c r="AW208" s="538"/>
      <c r="AX208" s="538"/>
      <c r="AY208" s="538"/>
      <c r="AZ208" s="538"/>
      <c r="BA208" s="538"/>
      <c r="BB208" s="538"/>
      <c r="BC208" s="538"/>
      <c r="BD208" s="538"/>
      <c r="BE208" s="538"/>
      <c r="BF208" s="754"/>
      <c r="BG208" s="754"/>
      <c r="BH208" s="751" t="s">
        <v>208</v>
      </c>
      <c r="BI208" s="752"/>
      <c r="BJ208" s="753"/>
    </row>
    <row r="209" s="20" customFormat="1" ht="25.5" customHeight="1" spans="1:62">
      <c r="A209" s="532" t="s">
        <v>213</v>
      </c>
      <c r="B209" s="533"/>
      <c r="C209" s="533"/>
      <c r="D209" s="534"/>
      <c r="E209" s="537" t="s">
        <v>444</v>
      </c>
      <c r="F209" s="538"/>
      <c r="G209" s="538"/>
      <c r="H209" s="538"/>
      <c r="I209" s="538"/>
      <c r="J209" s="538"/>
      <c r="K209" s="538"/>
      <c r="L209" s="538"/>
      <c r="M209" s="538"/>
      <c r="N209" s="538"/>
      <c r="O209" s="538"/>
      <c r="P209" s="538"/>
      <c r="Q209" s="538"/>
      <c r="R209" s="538"/>
      <c r="S209" s="538"/>
      <c r="T209" s="538"/>
      <c r="U209" s="538"/>
      <c r="V209" s="538"/>
      <c r="W209" s="538"/>
      <c r="X209" s="538"/>
      <c r="Y209" s="538"/>
      <c r="Z209" s="538"/>
      <c r="AA209" s="538"/>
      <c r="AB209" s="538"/>
      <c r="AC209" s="538"/>
      <c r="AD209" s="538"/>
      <c r="AE209" s="538"/>
      <c r="AF209" s="538"/>
      <c r="AG209" s="538"/>
      <c r="AH209" s="538"/>
      <c r="AI209" s="538"/>
      <c r="AJ209" s="538"/>
      <c r="AK209" s="538"/>
      <c r="AL209" s="538"/>
      <c r="AM209" s="538"/>
      <c r="AN209" s="538"/>
      <c r="AO209" s="538"/>
      <c r="AP209" s="538"/>
      <c r="AQ209" s="538"/>
      <c r="AR209" s="538"/>
      <c r="AS209" s="538"/>
      <c r="AT209" s="538"/>
      <c r="AU209" s="538"/>
      <c r="AV209" s="538"/>
      <c r="AW209" s="538"/>
      <c r="AX209" s="538"/>
      <c r="AY209" s="538"/>
      <c r="AZ209" s="538"/>
      <c r="BA209" s="538"/>
      <c r="BB209" s="538"/>
      <c r="BC209" s="538"/>
      <c r="BD209" s="538"/>
      <c r="BE209" s="538"/>
      <c r="BF209" s="754"/>
      <c r="BG209" s="754"/>
      <c r="BH209" s="751" t="s">
        <v>211</v>
      </c>
      <c r="BI209" s="752"/>
      <c r="BJ209" s="753"/>
    </row>
    <row r="210" s="18" customFormat="1" ht="52.5" customHeight="1" spans="1:62">
      <c r="A210" s="532" t="s">
        <v>445</v>
      </c>
      <c r="B210" s="533"/>
      <c r="C210" s="533"/>
      <c r="D210" s="534"/>
      <c r="E210" s="537" t="s">
        <v>446</v>
      </c>
      <c r="F210" s="538"/>
      <c r="G210" s="538"/>
      <c r="H210" s="538"/>
      <c r="I210" s="538"/>
      <c r="J210" s="538"/>
      <c r="K210" s="538"/>
      <c r="L210" s="538"/>
      <c r="M210" s="538"/>
      <c r="N210" s="538"/>
      <c r="O210" s="538"/>
      <c r="P210" s="538"/>
      <c r="Q210" s="538"/>
      <c r="R210" s="538"/>
      <c r="S210" s="538"/>
      <c r="T210" s="538"/>
      <c r="U210" s="538"/>
      <c r="V210" s="538"/>
      <c r="W210" s="538"/>
      <c r="X210" s="538"/>
      <c r="Y210" s="538"/>
      <c r="Z210" s="538"/>
      <c r="AA210" s="538"/>
      <c r="AB210" s="538"/>
      <c r="AC210" s="538"/>
      <c r="AD210" s="538"/>
      <c r="AE210" s="538"/>
      <c r="AF210" s="538"/>
      <c r="AG210" s="538"/>
      <c r="AH210" s="538"/>
      <c r="AI210" s="538"/>
      <c r="AJ210" s="538"/>
      <c r="AK210" s="538"/>
      <c r="AL210" s="538"/>
      <c r="AM210" s="538"/>
      <c r="AN210" s="538"/>
      <c r="AO210" s="538"/>
      <c r="AP210" s="538"/>
      <c r="AQ210" s="538"/>
      <c r="AR210" s="538"/>
      <c r="AS210" s="538"/>
      <c r="AT210" s="538"/>
      <c r="AU210" s="538"/>
      <c r="AV210" s="538"/>
      <c r="AW210" s="538"/>
      <c r="AX210" s="538"/>
      <c r="AY210" s="538"/>
      <c r="AZ210" s="538"/>
      <c r="BA210" s="538"/>
      <c r="BB210" s="538"/>
      <c r="BC210" s="538"/>
      <c r="BD210" s="538"/>
      <c r="BE210" s="538"/>
      <c r="BF210" s="754"/>
      <c r="BG210" s="754"/>
      <c r="BH210" s="751" t="s">
        <v>214</v>
      </c>
      <c r="BI210" s="752"/>
      <c r="BJ210" s="753"/>
    </row>
    <row r="211" s="18" customFormat="1" ht="46.5" customHeight="1" spans="1:62">
      <c r="A211" s="532" t="s">
        <v>220</v>
      </c>
      <c r="B211" s="533"/>
      <c r="C211" s="533"/>
      <c r="D211" s="534"/>
      <c r="E211" s="537" t="s">
        <v>447</v>
      </c>
      <c r="F211" s="538"/>
      <c r="G211" s="538"/>
      <c r="H211" s="538"/>
      <c r="I211" s="538"/>
      <c r="J211" s="538"/>
      <c r="K211" s="538"/>
      <c r="L211" s="538"/>
      <c r="M211" s="538"/>
      <c r="N211" s="538"/>
      <c r="O211" s="538"/>
      <c r="P211" s="538"/>
      <c r="Q211" s="538"/>
      <c r="R211" s="538"/>
      <c r="S211" s="538"/>
      <c r="T211" s="538"/>
      <c r="U211" s="538"/>
      <c r="V211" s="538"/>
      <c r="W211" s="538"/>
      <c r="X211" s="538"/>
      <c r="Y211" s="538"/>
      <c r="Z211" s="538"/>
      <c r="AA211" s="538"/>
      <c r="AB211" s="538"/>
      <c r="AC211" s="538"/>
      <c r="AD211" s="538"/>
      <c r="AE211" s="538"/>
      <c r="AF211" s="538"/>
      <c r="AG211" s="538"/>
      <c r="AH211" s="538"/>
      <c r="AI211" s="538"/>
      <c r="AJ211" s="538"/>
      <c r="AK211" s="538"/>
      <c r="AL211" s="538"/>
      <c r="AM211" s="538"/>
      <c r="AN211" s="538"/>
      <c r="AO211" s="538"/>
      <c r="AP211" s="538"/>
      <c r="AQ211" s="538"/>
      <c r="AR211" s="538"/>
      <c r="AS211" s="538"/>
      <c r="AT211" s="538"/>
      <c r="AU211" s="538"/>
      <c r="AV211" s="538"/>
      <c r="AW211" s="538"/>
      <c r="AX211" s="538"/>
      <c r="AY211" s="538"/>
      <c r="AZ211" s="538"/>
      <c r="BA211" s="538"/>
      <c r="BB211" s="538"/>
      <c r="BC211" s="538"/>
      <c r="BD211" s="538"/>
      <c r="BE211" s="538"/>
      <c r="BF211" s="754"/>
      <c r="BG211" s="754"/>
      <c r="BH211" s="751" t="s">
        <v>218</v>
      </c>
      <c r="BI211" s="752"/>
      <c r="BJ211" s="753"/>
    </row>
    <row r="212" s="18" customFormat="1" ht="47.25" customHeight="1" spans="1:62">
      <c r="A212" s="532" t="s">
        <v>223</v>
      </c>
      <c r="B212" s="533"/>
      <c r="C212" s="533"/>
      <c r="D212" s="534"/>
      <c r="E212" s="537" t="s">
        <v>448</v>
      </c>
      <c r="F212" s="538"/>
      <c r="G212" s="538"/>
      <c r="H212" s="538"/>
      <c r="I212" s="538"/>
      <c r="J212" s="538"/>
      <c r="K212" s="538"/>
      <c r="L212" s="538"/>
      <c r="M212" s="538"/>
      <c r="N212" s="538"/>
      <c r="O212" s="538"/>
      <c r="P212" s="538"/>
      <c r="Q212" s="538"/>
      <c r="R212" s="538"/>
      <c r="S212" s="538"/>
      <c r="T212" s="538"/>
      <c r="U212" s="538"/>
      <c r="V212" s="538"/>
      <c r="W212" s="538"/>
      <c r="X212" s="538"/>
      <c r="Y212" s="538"/>
      <c r="Z212" s="538"/>
      <c r="AA212" s="538"/>
      <c r="AB212" s="538"/>
      <c r="AC212" s="538"/>
      <c r="AD212" s="538"/>
      <c r="AE212" s="538"/>
      <c r="AF212" s="538"/>
      <c r="AG212" s="538"/>
      <c r="AH212" s="538"/>
      <c r="AI212" s="538"/>
      <c r="AJ212" s="538"/>
      <c r="AK212" s="538"/>
      <c r="AL212" s="538"/>
      <c r="AM212" s="538"/>
      <c r="AN212" s="538"/>
      <c r="AO212" s="538"/>
      <c r="AP212" s="538"/>
      <c r="AQ212" s="538"/>
      <c r="AR212" s="538"/>
      <c r="AS212" s="538"/>
      <c r="AT212" s="538"/>
      <c r="AU212" s="538"/>
      <c r="AV212" s="538"/>
      <c r="AW212" s="538"/>
      <c r="AX212" s="538"/>
      <c r="AY212" s="538"/>
      <c r="AZ212" s="538"/>
      <c r="BA212" s="538"/>
      <c r="BB212" s="538"/>
      <c r="BC212" s="538"/>
      <c r="BD212" s="538"/>
      <c r="BE212" s="538"/>
      <c r="BF212" s="754"/>
      <c r="BG212" s="754"/>
      <c r="BH212" s="751" t="s">
        <v>221</v>
      </c>
      <c r="BI212" s="752"/>
      <c r="BJ212" s="753"/>
    </row>
    <row r="213" s="18" customFormat="1" ht="25.5" customHeight="1" spans="1:62">
      <c r="A213" s="532" t="s">
        <v>226</v>
      </c>
      <c r="B213" s="533"/>
      <c r="C213" s="533"/>
      <c r="D213" s="534"/>
      <c r="E213" s="537" t="s">
        <v>449</v>
      </c>
      <c r="F213" s="538"/>
      <c r="G213" s="538"/>
      <c r="H213" s="538"/>
      <c r="I213" s="538"/>
      <c r="J213" s="538"/>
      <c r="K213" s="538"/>
      <c r="L213" s="538"/>
      <c r="M213" s="538"/>
      <c r="N213" s="538"/>
      <c r="O213" s="538"/>
      <c r="P213" s="538"/>
      <c r="Q213" s="538"/>
      <c r="R213" s="538"/>
      <c r="S213" s="538"/>
      <c r="T213" s="538"/>
      <c r="U213" s="538"/>
      <c r="V213" s="538"/>
      <c r="W213" s="538"/>
      <c r="X213" s="538"/>
      <c r="Y213" s="538"/>
      <c r="Z213" s="538"/>
      <c r="AA213" s="538"/>
      <c r="AB213" s="538"/>
      <c r="AC213" s="538"/>
      <c r="AD213" s="538"/>
      <c r="AE213" s="538"/>
      <c r="AF213" s="538"/>
      <c r="AG213" s="538"/>
      <c r="AH213" s="538"/>
      <c r="AI213" s="538"/>
      <c r="AJ213" s="538"/>
      <c r="AK213" s="538"/>
      <c r="AL213" s="538"/>
      <c r="AM213" s="538"/>
      <c r="AN213" s="538"/>
      <c r="AO213" s="538"/>
      <c r="AP213" s="538"/>
      <c r="AQ213" s="538"/>
      <c r="AR213" s="538"/>
      <c r="AS213" s="538"/>
      <c r="AT213" s="538"/>
      <c r="AU213" s="538"/>
      <c r="AV213" s="538"/>
      <c r="AW213" s="538"/>
      <c r="AX213" s="538"/>
      <c r="AY213" s="538"/>
      <c r="AZ213" s="538"/>
      <c r="BA213" s="538"/>
      <c r="BB213" s="538"/>
      <c r="BC213" s="538"/>
      <c r="BD213" s="538"/>
      <c r="BE213" s="538"/>
      <c r="BF213" s="754"/>
      <c r="BG213" s="754"/>
      <c r="BH213" s="751" t="s">
        <v>224</v>
      </c>
      <c r="BI213" s="752"/>
      <c r="BJ213" s="753"/>
    </row>
    <row r="214" s="18" customFormat="1" ht="47.25" customHeight="1" spans="1:62">
      <c r="A214" s="532" t="s">
        <v>233</v>
      </c>
      <c r="B214" s="533"/>
      <c r="C214" s="533"/>
      <c r="D214" s="534"/>
      <c r="E214" s="537" t="s">
        <v>450</v>
      </c>
      <c r="F214" s="538"/>
      <c r="G214" s="538"/>
      <c r="H214" s="538"/>
      <c r="I214" s="538"/>
      <c r="J214" s="538"/>
      <c r="K214" s="538"/>
      <c r="L214" s="538"/>
      <c r="M214" s="538"/>
      <c r="N214" s="538"/>
      <c r="O214" s="538"/>
      <c r="P214" s="538"/>
      <c r="Q214" s="538"/>
      <c r="R214" s="538"/>
      <c r="S214" s="538"/>
      <c r="T214" s="538"/>
      <c r="U214" s="538"/>
      <c r="V214" s="538"/>
      <c r="W214" s="538"/>
      <c r="X214" s="538"/>
      <c r="Y214" s="538"/>
      <c r="Z214" s="538"/>
      <c r="AA214" s="538"/>
      <c r="AB214" s="538"/>
      <c r="AC214" s="538"/>
      <c r="AD214" s="538"/>
      <c r="AE214" s="538"/>
      <c r="AF214" s="538"/>
      <c r="AG214" s="538"/>
      <c r="AH214" s="538"/>
      <c r="AI214" s="538"/>
      <c r="AJ214" s="538"/>
      <c r="AK214" s="538"/>
      <c r="AL214" s="538"/>
      <c r="AM214" s="538"/>
      <c r="AN214" s="538"/>
      <c r="AO214" s="538"/>
      <c r="AP214" s="538"/>
      <c r="AQ214" s="538"/>
      <c r="AR214" s="538"/>
      <c r="AS214" s="538"/>
      <c r="AT214" s="538"/>
      <c r="AU214" s="538"/>
      <c r="AV214" s="538"/>
      <c r="AW214" s="538"/>
      <c r="AX214" s="538"/>
      <c r="AY214" s="538"/>
      <c r="AZ214" s="538"/>
      <c r="BA214" s="538"/>
      <c r="BB214" s="538"/>
      <c r="BC214" s="538"/>
      <c r="BD214" s="538"/>
      <c r="BE214" s="538"/>
      <c r="BF214" s="754"/>
      <c r="BG214" s="754"/>
      <c r="BH214" s="751" t="s">
        <v>231</v>
      </c>
      <c r="BI214" s="752"/>
      <c r="BJ214" s="753"/>
    </row>
    <row r="215" s="18" customFormat="1" ht="45.75" customHeight="1" spans="1:62">
      <c r="A215" s="532" t="s">
        <v>236</v>
      </c>
      <c r="B215" s="533"/>
      <c r="C215" s="533"/>
      <c r="D215" s="534"/>
      <c r="E215" s="537" t="s">
        <v>451</v>
      </c>
      <c r="F215" s="538"/>
      <c r="G215" s="538"/>
      <c r="H215" s="538"/>
      <c r="I215" s="538"/>
      <c r="J215" s="538"/>
      <c r="K215" s="538"/>
      <c r="L215" s="538"/>
      <c r="M215" s="538"/>
      <c r="N215" s="538"/>
      <c r="O215" s="538"/>
      <c r="P215" s="538"/>
      <c r="Q215" s="538"/>
      <c r="R215" s="538"/>
      <c r="S215" s="538"/>
      <c r="T215" s="538"/>
      <c r="U215" s="538"/>
      <c r="V215" s="538"/>
      <c r="W215" s="538"/>
      <c r="X215" s="538"/>
      <c r="Y215" s="538"/>
      <c r="Z215" s="538"/>
      <c r="AA215" s="538"/>
      <c r="AB215" s="538"/>
      <c r="AC215" s="538"/>
      <c r="AD215" s="538"/>
      <c r="AE215" s="538"/>
      <c r="AF215" s="538"/>
      <c r="AG215" s="538"/>
      <c r="AH215" s="538"/>
      <c r="AI215" s="538"/>
      <c r="AJ215" s="538"/>
      <c r="AK215" s="538"/>
      <c r="AL215" s="538"/>
      <c r="AM215" s="538"/>
      <c r="AN215" s="538"/>
      <c r="AO215" s="538"/>
      <c r="AP215" s="538"/>
      <c r="AQ215" s="538"/>
      <c r="AR215" s="538"/>
      <c r="AS215" s="538"/>
      <c r="AT215" s="538"/>
      <c r="AU215" s="538"/>
      <c r="AV215" s="538"/>
      <c r="AW215" s="538"/>
      <c r="AX215" s="538"/>
      <c r="AY215" s="538"/>
      <c r="AZ215" s="538"/>
      <c r="BA215" s="538"/>
      <c r="BB215" s="538"/>
      <c r="BC215" s="538"/>
      <c r="BD215" s="538"/>
      <c r="BE215" s="538"/>
      <c r="BF215" s="754"/>
      <c r="BG215" s="754"/>
      <c r="BH215" s="751" t="s">
        <v>234</v>
      </c>
      <c r="BI215" s="752"/>
      <c r="BJ215" s="753"/>
    </row>
    <row r="216" s="18" customFormat="1" ht="23.25" customHeight="1" spans="1:62">
      <c r="A216" s="532" t="s">
        <v>240</v>
      </c>
      <c r="B216" s="533"/>
      <c r="C216" s="533"/>
      <c r="D216" s="534"/>
      <c r="E216" s="537" t="s">
        <v>452</v>
      </c>
      <c r="F216" s="538"/>
      <c r="G216" s="538"/>
      <c r="H216" s="538"/>
      <c r="I216" s="538"/>
      <c r="J216" s="538"/>
      <c r="K216" s="538"/>
      <c r="L216" s="538"/>
      <c r="M216" s="538"/>
      <c r="N216" s="538"/>
      <c r="O216" s="538"/>
      <c r="P216" s="538"/>
      <c r="Q216" s="538"/>
      <c r="R216" s="538"/>
      <c r="S216" s="538"/>
      <c r="T216" s="538"/>
      <c r="U216" s="538"/>
      <c r="V216" s="538"/>
      <c r="W216" s="538"/>
      <c r="X216" s="538"/>
      <c r="Y216" s="538"/>
      <c r="Z216" s="538"/>
      <c r="AA216" s="538"/>
      <c r="AB216" s="538"/>
      <c r="AC216" s="538"/>
      <c r="AD216" s="538"/>
      <c r="AE216" s="538"/>
      <c r="AF216" s="538"/>
      <c r="AG216" s="538"/>
      <c r="AH216" s="538"/>
      <c r="AI216" s="538"/>
      <c r="AJ216" s="538"/>
      <c r="AK216" s="538"/>
      <c r="AL216" s="538"/>
      <c r="AM216" s="538"/>
      <c r="AN216" s="538"/>
      <c r="AO216" s="538"/>
      <c r="AP216" s="538"/>
      <c r="AQ216" s="538"/>
      <c r="AR216" s="538"/>
      <c r="AS216" s="538"/>
      <c r="AT216" s="538"/>
      <c r="AU216" s="538"/>
      <c r="AV216" s="538"/>
      <c r="AW216" s="538"/>
      <c r="AX216" s="538"/>
      <c r="AY216" s="538"/>
      <c r="AZ216" s="538"/>
      <c r="BA216" s="538"/>
      <c r="BB216" s="538"/>
      <c r="BC216" s="538"/>
      <c r="BD216" s="538"/>
      <c r="BE216" s="538"/>
      <c r="BF216" s="754"/>
      <c r="BG216" s="754"/>
      <c r="BH216" s="751" t="s">
        <v>238</v>
      </c>
      <c r="BI216" s="752"/>
      <c r="BJ216" s="753"/>
    </row>
    <row r="217" s="19" customFormat="1" ht="43.5" customHeight="1" spans="1:62">
      <c r="A217" s="532" t="s">
        <v>245</v>
      </c>
      <c r="B217" s="533"/>
      <c r="C217" s="533"/>
      <c r="D217" s="534"/>
      <c r="E217" s="537" t="s">
        <v>453</v>
      </c>
      <c r="F217" s="538"/>
      <c r="G217" s="538"/>
      <c r="H217" s="538"/>
      <c r="I217" s="538"/>
      <c r="J217" s="538"/>
      <c r="K217" s="538"/>
      <c r="L217" s="538"/>
      <c r="M217" s="538"/>
      <c r="N217" s="538"/>
      <c r="O217" s="538"/>
      <c r="P217" s="538"/>
      <c r="Q217" s="538"/>
      <c r="R217" s="538"/>
      <c r="S217" s="538"/>
      <c r="T217" s="538"/>
      <c r="U217" s="538"/>
      <c r="V217" s="538"/>
      <c r="W217" s="538"/>
      <c r="X217" s="538"/>
      <c r="Y217" s="538"/>
      <c r="Z217" s="538"/>
      <c r="AA217" s="538"/>
      <c r="AB217" s="538"/>
      <c r="AC217" s="538"/>
      <c r="AD217" s="538"/>
      <c r="AE217" s="538"/>
      <c r="AF217" s="538"/>
      <c r="AG217" s="538"/>
      <c r="AH217" s="538"/>
      <c r="AI217" s="538"/>
      <c r="AJ217" s="538"/>
      <c r="AK217" s="538"/>
      <c r="AL217" s="538"/>
      <c r="AM217" s="538"/>
      <c r="AN217" s="538"/>
      <c r="AO217" s="538"/>
      <c r="AP217" s="538"/>
      <c r="AQ217" s="538"/>
      <c r="AR217" s="538"/>
      <c r="AS217" s="538"/>
      <c r="AT217" s="538"/>
      <c r="AU217" s="538"/>
      <c r="AV217" s="538"/>
      <c r="AW217" s="538"/>
      <c r="AX217" s="538"/>
      <c r="AY217" s="538"/>
      <c r="AZ217" s="538"/>
      <c r="BA217" s="538"/>
      <c r="BB217" s="538"/>
      <c r="BC217" s="538"/>
      <c r="BD217" s="538"/>
      <c r="BE217" s="538"/>
      <c r="BF217" s="754"/>
      <c r="BG217" s="754"/>
      <c r="BH217" s="751" t="s">
        <v>243</v>
      </c>
      <c r="BI217" s="752"/>
      <c r="BJ217" s="753"/>
    </row>
    <row r="218" s="18" customFormat="1" ht="46.5" customHeight="1" spans="1:62">
      <c r="A218" s="532" t="s">
        <v>249</v>
      </c>
      <c r="B218" s="533"/>
      <c r="C218" s="533"/>
      <c r="D218" s="534"/>
      <c r="E218" s="537" t="s">
        <v>454</v>
      </c>
      <c r="F218" s="538"/>
      <c r="G218" s="538"/>
      <c r="H218" s="538"/>
      <c r="I218" s="538"/>
      <c r="J218" s="538"/>
      <c r="K218" s="538"/>
      <c r="L218" s="538"/>
      <c r="M218" s="538"/>
      <c r="N218" s="538"/>
      <c r="O218" s="538"/>
      <c r="P218" s="538"/>
      <c r="Q218" s="538"/>
      <c r="R218" s="538"/>
      <c r="S218" s="538"/>
      <c r="T218" s="538"/>
      <c r="U218" s="538"/>
      <c r="V218" s="538"/>
      <c r="W218" s="538"/>
      <c r="X218" s="538"/>
      <c r="Y218" s="538"/>
      <c r="Z218" s="538"/>
      <c r="AA218" s="538"/>
      <c r="AB218" s="538"/>
      <c r="AC218" s="538"/>
      <c r="AD218" s="538"/>
      <c r="AE218" s="538"/>
      <c r="AF218" s="538"/>
      <c r="AG218" s="538"/>
      <c r="AH218" s="538"/>
      <c r="AI218" s="538"/>
      <c r="AJ218" s="538"/>
      <c r="AK218" s="538"/>
      <c r="AL218" s="538"/>
      <c r="AM218" s="538"/>
      <c r="AN218" s="538"/>
      <c r="AO218" s="538"/>
      <c r="AP218" s="538"/>
      <c r="AQ218" s="538"/>
      <c r="AR218" s="538"/>
      <c r="AS218" s="538"/>
      <c r="AT218" s="538"/>
      <c r="AU218" s="538"/>
      <c r="AV218" s="538"/>
      <c r="AW218" s="538"/>
      <c r="AX218" s="538"/>
      <c r="AY218" s="538"/>
      <c r="AZ218" s="538"/>
      <c r="BA218" s="538"/>
      <c r="BB218" s="538"/>
      <c r="BC218" s="538"/>
      <c r="BD218" s="538"/>
      <c r="BE218" s="538"/>
      <c r="BF218" s="754"/>
      <c r="BG218" s="754"/>
      <c r="BH218" s="751" t="s">
        <v>247</v>
      </c>
      <c r="BI218" s="752"/>
      <c r="BJ218" s="753"/>
    </row>
    <row r="219" s="18" customFormat="1" ht="47.25" customHeight="1" spans="1:62">
      <c r="A219" s="532" t="s">
        <v>255</v>
      </c>
      <c r="B219" s="533"/>
      <c r="C219" s="533"/>
      <c r="D219" s="534"/>
      <c r="E219" s="537" t="s">
        <v>455</v>
      </c>
      <c r="F219" s="538"/>
      <c r="G219" s="538"/>
      <c r="H219" s="538"/>
      <c r="I219" s="538"/>
      <c r="J219" s="538"/>
      <c r="K219" s="538"/>
      <c r="L219" s="538"/>
      <c r="M219" s="538"/>
      <c r="N219" s="538"/>
      <c r="O219" s="538"/>
      <c r="P219" s="538"/>
      <c r="Q219" s="538"/>
      <c r="R219" s="538"/>
      <c r="S219" s="538"/>
      <c r="T219" s="538"/>
      <c r="U219" s="538"/>
      <c r="V219" s="538"/>
      <c r="W219" s="538"/>
      <c r="X219" s="538"/>
      <c r="Y219" s="538"/>
      <c r="Z219" s="538"/>
      <c r="AA219" s="538"/>
      <c r="AB219" s="538"/>
      <c r="AC219" s="538"/>
      <c r="AD219" s="538"/>
      <c r="AE219" s="538"/>
      <c r="AF219" s="538"/>
      <c r="AG219" s="538"/>
      <c r="AH219" s="538"/>
      <c r="AI219" s="538"/>
      <c r="AJ219" s="538"/>
      <c r="AK219" s="538"/>
      <c r="AL219" s="538"/>
      <c r="AM219" s="538"/>
      <c r="AN219" s="538"/>
      <c r="AO219" s="538"/>
      <c r="AP219" s="538"/>
      <c r="AQ219" s="538"/>
      <c r="AR219" s="538"/>
      <c r="AS219" s="538"/>
      <c r="AT219" s="538"/>
      <c r="AU219" s="538"/>
      <c r="AV219" s="538"/>
      <c r="AW219" s="538"/>
      <c r="AX219" s="538"/>
      <c r="AY219" s="538"/>
      <c r="AZ219" s="538"/>
      <c r="BA219" s="538"/>
      <c r="BB219" s="538"/>
      <c r="BC219" s="538"/>
      <c r="BD219" s="538"/>
      <c r="BE219" s="538"/>
      <c r="BF219" s="754"/>
      <c r="BG219" s="754"/>
      <c r="BH219" s="751" t="s">
        <v>253</v>
      </c>
      <c r="BI219" s="752"/>
      <c r="BJ219" s="753"/>
    </row>
    <row r="220" s="20" customFormat="1" ht="45" customHeight="1" spans="1:62">
      <c r="A220" s="532" t="s">
        <v>456</v>
      </c>
      <c r="B220" s="533"/>
      <c r="C220" s="533"/>
      <c r="D220" s="534"/>
      <c r="E220" s="537" t="s">
        <v>457</v>
      </c>
      <c r="F220" s="538"/>
      <c r="G220" s="538"/>
      <c r="H220" s="538"/>
      <c r="I220" s="538"/>
      <c r="J220" s="538"/>
      <c r="K220" s="538"/>
      <c r="L220" s="538"/>
      <c r="M220" s="538"/>
      <c r="N220" s="538"/>
      <c r="O220" s="538"/>
      <c r="P220" s="538"/>
      <c r="Q220" s="538"/>
      <c r="R220" s="538"/>
      <c r="S220" s="538"/>
      <c r="T220" s="538"/>
      <c r="U220" s="538"/>
      <c r="V220" s="538"/>
      <c r="W220" s="538"/>
      <c r="X220" s="538"/>
      <c r="Y220" s="538"/>
      <c r="Z220" s="538"/>
      <c r="AA220" s="538"/>
      <c r="AB220" s="538"/>
      <c r="AC220" s="538"/>
      <c r="AD220" s="538"/>
      <c r="AE220" s="538"/>
      <c r="AF220" s="538"/>
      <c r="AG220" s="538"/>
      <c r="AH220" s="538"/>
      <c r="AI220" s="538"/>
      <c r="AJ220" s="538"/>
      <c r="AK220" s="538"/>
      <c r="AL220" s="538"/>
      <c r="AM220" s="538"/>
      <c r="AN220" s="538"/>
      <c r="AO220" s="538"/>
      <c r="AP220" s="538"/>
      <c r="AQ220" s="538"/>
      <c r="AR220" s="538"/>
      <c r="AS220" s="538"/>
      <c r="AT220" s="538"/>
      <c r="AU220" s="538"/>
      <c r="AV220" s="538"/>
      <c r="AW220" s="538"/>
      <c r="AX220" s="538"/>
      <c r="AY220" s="538"/>
      <c r="AZ220" s="538"/>
      <c r="BA220" s="538"/>
      <c r="BB220" s="538"/>
      <c r="BC220" s="538"/>
      <c r="BD220" s="538"/>
      <c r="BE220" s="538"/>
      <c r="BF220" s="754"/>
      <c r="BG220" s="754"/>
      <c r="BH220" s="751" t="s">
        <v>256</v>
      </c>
      <c r="BI220" s="752"/>
      <c r="BJ220" s="753"/>
    </row>
    <row r="221" s="20" customFormat="1" ht="26.25" customHeight="1" spans="1:62">
      <c r="A221" s="532" t="s">
        <v>262</v>
      </c>
      <c r="B221" s="533"/>
      <c r="C221" s="533"/>
      <c r="D221" s="534"/>
      <c r="E221" s="537" t="s">
        <v>458</v>
      </c>
      <c r="F221" s="538"/>
      <c r="G221" s="538"/>
      <c r="H221" s="538"/>
      <c r="I221" s="538"/>
      <c r="J221" s="538"/>
      <c r="K221" s="538"/>
      <c r="L221" s="538"/>
      <c r="M221" s="538"/>
      <c r="N221" s="538"/>
      <c r="O221" s="538"/>
      <c r="P221" s="538"/>
      <c r="Q221" s="538"/>
      <c r="R221" s="538"/>
      <c r="S221" s="538"/>
      <c r="T221" s="538"/>
      <c r="U221" s="538"/>
      <c r="V221" s="538"/>
      <c r="W221" s="538"/>
      <c r="X221" s="538"/>
      <c r="Y221" s="538"/>
      <c r="Z221" s="538"/>
      <c r="AA221" s="538"/>
      <c r="AB221" s="538"/>
      <c r="AC221" s="538"/>
      <c r="AD221" s="538"/>
      <c r="AE221" s="538"/>
      <c r="AF221" s="538"/>
      <c r="AG221" s="538"/>
      <c r="AH221" s="538"/>
      <c r="AI221" s="538"/>
      <c r="AJ221" s="538"/>
      <c r="AK221" s="538"/>
      <c r="AL221" s="538"/>
      <c r="AM221" s="538"/>
      <c r="AN221" s="538"/>
      <c r="AO221" s="538"/>
      <c r="AP221" s="538"/>
      <c r="AQ221" s="538"/>
      <c r="AR221" s="538"/>
      <c r="AS221" s="538"/>
      <c r="AT221" s="538"/>
      <c r="AU221" s="538"/>
      <c r="AV221" s="538"/>
      <c r="AW221" s="538"/>
      <c r="AX221" s="538"/>
      <c r="AY221" s="538"/>
      <c r="AZ221" s="538"/>
      <c r="BA221" s="538"/>
      <c r="BB221" s="538"/>
      <c r="BC221" s="538"/>
      <c r="BD221" s="538"/>
      <c r="BE221" s="538"/>
      <c r="BF221" s="754"/>
      <c r="BG221" s="754"/>
      <c r="BH221" s="751" t="s">
        <v>260</v>
      </c>
      <c r="BI221" s="752"/>
      <c r="BJ221" s="753"/>
    </row>
    <row r="222" s="20" customFormat="1" ht="47.25" customHeight="1" spans="1:62">
      <c r="A222" s="532" t="s">
        <v>459</v>
      </c>
      <c r="B222" s="533"/>
      <c r="C222" s="533"/>
      <c r="D222" s="534"/>
      <c r="E222" s="537" t="s">
        <v>460</v>
      </c>
      <c r="F222" s="538"/>
      <c r="G222" s="538"/>
      <c r="H222" s="538"/>
      <c r="I222" s="538"/>
      <c r="J222" s="538"/>
      <c r="K222" s="538"/>
      <c r="L222" s="538"/>
      <c r="M222" s="538"/>
      <c r="N222" s="538"/>
      <c r="O222" s="538"/>
      <c r="P222" s="538"/>
      <c r="Q222" s="538"/>
      <c r="R222" s="538"/>
      <c r="S222" s="538"/>
      <c r="T222" s="538"/>
      <c r="U222" s="538"/>
      <c r="V222" s="538"/>
      <c r="W222" s="538"/>
      <c r="X222" s="538"/>
      <c r="Y222" s="538"/>
      <c r="Z222" s="538"/>
      <c r="AA222" s="538"/>
      <c r="AB222" s="538"/>
      <c r="AC222" s="538"/>
      <c r="AD222" s="538"/>
      <c r="AE222" s="538"/>
      <c r="AF222" s="538"/>
      <c r="AG222" s="538"/>
      <c r="AH222" s="538"/>
      <c r="AI222" s="538"/>
      <c r="AJ222" s="538"/>
      <c r="AK222" s="538"/>
      <c r="AL222" s="538"/>
      <c r="AM222" s="538"/>
      <c r="AN222" s="538"/>
      <c r="AO222" s="538"/>
      <c r="AP222" s="538"/>
      <c r="AQ222" s="538"/>
      <c r="AR222" s="538"/>
      <c r="AS222" s="538"/>
      <c r="AT222" s="538"/>
      <c r="AU222" s="538"/>
      <c r="AV222" s="538"/>
      <c r="AW222" s="538"/>
      <c r="AX222" s="538"/>
      <c r="AY222" s="538"/>
      <c r="AZ222" s="538"/>
      <c r="BA222" s="538"/>
      <c r="BB222" s="538"/>
      <c r="BC222" s="538"/>
      <c r="BD222" s="538"/>
      <c r="BE222" s="538"/>
      <c r="BF222" s="754"/>
      <c r="BG222" s="754"/>
      <c r="BH222" s="751" t="s">
        <v>263</v>
      </c>
      <c r="BI222" s="752"/>
      <c r="BJ222" s="753"/>
    </row>
    <row r="223" s="18" customFormat="1" ht="46.5" customHeight="1" spans="1:62">
      <c r="A223" s="532" t="s">
        <v>271</v>
      </c>
      <c r="B223" s="533"/>
      <c r="C223" s="533"/>
      <c r="D223" s="534"/>
      <c r="E223" s="537" t="s">
        <v>461</v>
      </c>
      <c r="F223" s="538"/>
      <c r="G223" s="538"/>
      <c r="H223" s="538"/>
      <c r="I223" s="538"/>
      <c r="J223" s="538"/>
      <c r="K223" s="538"/>
      <c r="L223" s="538"/>
      <c r="M223" s="538"/>
      <c r="N223" s="538"/>
      <c r="O223" s="538"/>
      <c r="P223" s="538"/>
      <c r="Q223" s="538"/>
      <c r="R223" s="538"/>
      <c r="S223" s="538"/>
      <c r="T223" s="538"/>
      <c r="U223" s="538"/>
      <c r="V223" s="538"/>
      <c r="W223" s="538"/>
      <c r="X223" s="538"/>
      <c r="Y223" s="538"/>
      <c r="Z223" s="538"/>
      <c r="AA223" s="538"/>
      <c r="AB223" s="538"/>
      <c r="AC223" s="538"/>
      <c r="AD223" s="538"/>
      <c r="AE223" s="538"/>
      <c r="AF223" s="538"/>
      <c r="AG223" s="538"/>
      <c r="AH223" s="538"/>
      <c r="AI223" s="538"/>
      <c r="AJ223" s="538"/>
      <c r="AK223" s="538"/>
      <c r="AL223" s="538"/>
      <c r="AM223" s="538"/>
      <c r="AN223" s="538"/>
      <c r="AO223" s="538"/>
      <c r="AP223" s="538"/>
      <c r="AQ223" s="538"/>
      <c r="AR223" s="538"/>
      <c r="AS223" s="538"/>
      <c r="AT223" s="538"/>
      <c r="AU223" s="538"/>
      <c r="AV223" s="538"/>
      <c r="AW223" s="538"/>
      <c r="AX223" s="538"/>
      <c r="AY223" s="538"/>
      <c r="AZ223" s="538"/>
      <c r="BA223" s="538"/>
      <c r="BB223" s="538"/>
      <c r="BC223" s="538"/>
      <c r="BD223" s="538"/>
      <c r="BE223" s="538"/>
      <c r="BF223" s="754"/>
      <c r="BG223" s="754"/>
      <c r="BH223" s="751" t="s">
        <v>269</v>
      </c>
      <c r="BI223" s="752"/>
      <c r="BJ223" s="753"/>
    </row>
    <row r="224" s="18" customFormat="1" ht="23.25" customHeight="1" spans="1:62">
      <c r="A224" s="532" t="s">
        <v>462</v>
      </c>
      <c r="B224" s="533"/>
      <c r="C224" s="533"/>
      <c r="D224" s="534"/>
      <c r="E224" s="537" t="s">
        <v>463</v>
      </c>
      <c r="F224" s="538"/>
      <c r="G224" s="538"/>
      <c r="H224" s="538"/>
      <c r="I224" s="538"/>
      <c r="J224" s="538"/>
      <c r="K224" s="538"/>
      <c r="L224" s="538"/>
      <c r="M224" s="538"/>
      <c r="N224" s="538"/>
      <c r="O224" s="538"/>
      <c r="P224" s="538"/>
      <c r="Q224" s="538"/>
      <c r="R224" s="538"/>
      <c r="S224" s="538"/>
      <c r="T224" s="538"/>
      <c r="U224" s="538"/>
      <c r="V224" s="538"/>
      <c r="W224" s="538"/>
      <c r="X224" s="538"/>
      <c r="Y224" s="538"/>
      <c r="Z224" s="538"/>
      <c r="AA224" s="538"/>
      <c r="AB224" s="538"/>
      <c r="AC224" s="538"/>
      <c r="AD224" s="538"/>
      <c r="AE224" s="538"/>
      <c r="AF224" s="538"/>
      <c r="AG224" s="538"/>
      <c r="AH224" s="538"/>
      <c r="AI224" s="538"/>
      <c r="AJ224" s="538"/>
      <c r="AK224" s="538"/>
      <c r="AL224" s="538"/>
      <c r="AM224" s="538"/>
      <c r="AN224" s="538"/>
      <c r="AO224" s="538"/>
      <c r="AP224" s="538"/>
      <c r="AQ224" s="538"/>
      <c r="AR224" s="538"/>
      <c r="AS224" s="538"/>
      <c r="AT224" s="538"/>
      <c r="AU224" s="538"/>
      <c r="AV224" s="538"/>
      <c r="AW224" s="538"/>
      <c r="AX224" s="538"/>
      <c r="AY224" s="538"/>
      <c r="AZ224" s="538"/>
      <c r="BA224" s="538"/>
      <c r="BB224" s="538"/>
      <c r="BC224" s="538"/>
      <c r="BD224" s="538"/>
      <c r="BE224" s="538"/>
      <c r="BF224" s="754"/>
      <c r="BG224" s="754"/>
      <c r="BH224" s="751" t="s">
        <v>272</v>
      </c>
      <c r="BI224" s="752"/>
      <c r="BJ224" s="753"/>
    </row>
    <row r="225" s="18" customFormat="1" ht="23.25" customHeight="1" spans="1:62">
      <c r="A225" s="532" t="s">
        <v>278</v>
      </c>
      <c r="B225" s="533"/>
      <c r="C225" s="533"/>
      <c r="D225" s="534"/>
      <c r="E225" s="537" t="s">
        <v>464</v>
      </c>
      <c r="F225" s="538"/>
      <c r="G225" s="538"/>
      <c r="H225" s="538"/>
      <c r="I225" s="538"/>
      <c r="J225" s="538"/>
      <c r="K225" s="538"/>
      <c r="L225" s="538"/>
      <c r="M225" s="538"/>
      <c r="N225" s="538"/>
      <c r="O225" s="538"/>
      <c r="P225" s="538"/>
      <c r="Q225" s="538"/>
      <c r="R225" s="538"/>
      <c r="S225" s="538"/>
      <c r="T225" s="538"/>
      <c r="U225" s="538"/>
      <c r="V225" s="538"/>
      <c r="W225" s="538"/>
      <c r="X225" s="538"/>
      <c r="Y225" s="538"/>
      <c r="Z225" s="538"/>
      <c r="AA225" s="538"/>
      <c r="AB225" s="538"/>
      <c r="AC225" s="538"/>
      <c r="AD225" s="538"/>
      <c r="AE225" s="538"/>
      <c r="AF225" s="538"/>
      <c r="AG225" s="538"/>
      <c r="AH225" s="538"/>
      <c r="AI225" s="538"/>
      <c r="AJ225" s="538"/>
      <c r="AK225" s="538"/>
      <c r="AL225" s="538"/>
      <c r="AM225" s="538"/>
      <c r="AN225" s="538"/>
      <c r="AO225" s="538"/>
      <c r="AP225" s="538"/>
      <c r="AQ225" s="538"/>
      <c r="AR225" s="538"/>
      <c r="AS225" s="538"/>
      <c r="AT225" s="538"/>
      <c r="AU225" s="538"/>
      <c r="AV225" s="538"/>
      <c r="AW225" s="538"/>
      <c r="AX225" s="538"/>
      <c r="AY225" s="538"/>
      <c r="AZ225" s="538"/>
      <c r="BA225" s="538"/>
      <c r="BB225" s="538"/>
      <c r="BC225" s="538"/>
      <c r="BD225" s="538"/>
      <c r="BE225" s="538"/>
      <c r="BF225" s="754"/>
      <c r="BG225" s="754"/>
      <c r="BH225" s="751" t="s">
        <v>276</v>
      </c>
      <c r="BI225" s="752"/>
      <c r="BJ225" s="753"/>
    </row>
    <row r="226" s="18" customFormat="1" ht="46.5" customHeight="1" spans="1:62">
      <c r="A226" s="532" t="s">
        <v>465</v>
      </c>
      <c r="B226" s="533"/>
      <c r="C226" s="533"/>
      <c r="D226" s="534"/>
      <c r="E226" s="537" t="s">
        <v>466</v>
      </c>
      <c r="F226" s="538"/>
      <c r="G226" s="538"/>
      <c r="H226" s="538"/>
      <c r="I226" s="538"/>
      <c r="J226" s="538"/>
      <c r="K226" s="538"/>
      <c r="L226" s="538"/>
      <c r="M226" s="538"/>
      <c r="N226" s="538"/>
      <c r="O226" s="538"/>
      <c r="P226" s="538"/>
      <c r="Q226" s="538"/>
      <c r="R226" s="538"/>
      <c r="S226" s="538"/>
      <c r="T226" s="538"/>
      <c r="U226" s="538"/>
      <c r="V226" s="538"/>
      <c r="W226" s="538"/>
      <c r="X226" s="538"/>
      <c r="Y226" s="538"/>
      <c r="Z226" s="538"/>
      <c r="AA226" s="538"/>
      <c r="AB226" s="538"/>
      <c r="AC226" s="538"/>
      <c r="AD226" s="538"/>
      <c r="AE226" s="538"/>
      <c r="AF226" s="538"/>
      <c r="AG226" s="538"/>
      <c r="AH226" s="538"/>
      <c r="AI226" s="538"/>
      <c r="AJ226" s="538"/>
      <c r="AK226" s="538"/>
      <c r="AL226" s="538"/>
      <c r="AM226" s="538"/>
      <c r="AN226" s="538"/>
      <c r="AO226" s="538"/>
      <c r="AP226" s="538"/>
      <c r="AQ226" s="538"/>
      <c r="AR226" s="538"/>
      <c r="AS226" s="538"/>
      <c r="AT226" s="538"/>
      <c r="AU226" s="538"/>
      <c r="AV226" s="538"/>
      <c r="AW226" s="538"/>
      <c r="AX226" s="538"/>
      <c r="AY226" s="538"/>
      <c r="AZ226" s="538"/>
      <c r="BA226" s="538"/>
      <c r="BB226" s="538"/>
      <c r="BC226" s="538"/>
      <c r="BD226" s="538"/>
      <c r="BE226" s="538"/>
      <c r="BF226" s="754"/>
      <c r="BG226" s="754"/>
      <c r="BH226" s="751" t="s">
        <v>280</v>
      </c>
      <c r="BI226" s="752"/>
      <c r="BJ226" s="753"/>
    </row>
    <row r="227" s="18" customFormat="1" ht="46.5" customHeight="1" spans="1:62">
      <c r="A227" s="539" t="s">
        <v>321</v>
      </c>
      <c r="B227" s="540"/>
      <c r="C227" s="540"/>
      <c r="D227" s="541"/>
      <c r="E227" s="537" t="s">
        <v>467</v>
      </c>
      <c r="F227" s="538"/>
      <c r="G227" s="538"/>
      <c r="H227" s="538"/>
      <c r="I227" s="538"/>
      <c r="J227" s="538"/>
      <c r="K227" s="538"/>
      <c r="L227" s="538"/>
      <c r="M227" s="538"/>
      <c r="N227" s="538"/>
      <c r="O227" s="538"/>
      <c r="P227" s="538"/>
      <c r="Q227" s="538"/>
      <c r="R227" s="538"/>
      <c r="S227" s="538"/>
      <c r="T227" s="538"/>
      <c r="U227" s="538"/>
      <c r="V227" s="538"/>
      <c r="W227" s="538"/>
      <c r="X227" s="538"/>
      <c r="Y227" s="538"/>
      <c r="Z227" s="538"/>
      <c r="AA227" s="538"/>
      <c r="AB227" s="538"/>
      <c r="AC227" s="538"/>
      <c r="AD227" s="538"/>
      <c r="AE227" s="538"/>
      <c r="AF227" s="538"/>
      <c r="AG227" s="538"/>
      <c r="AH227" s="538"/>
      <c r="AI227" s="538"/>
      <c r="AJ227" s="538"/>
      <c r="AK227" s="538"/>
      <c r="AL227" s="538"/>
      <c r="AM227" s="538"/>
      <c r="AN227" s="538"/>
      <c r="AO227" s="538"/>
      <c r="AP227" s="538"/>
      <c r="AQ227" s="538"/>
      <c r="AR227" s="538"/>
      <c r="AS227" s="538"/>
      <c r="AT227" s="538"/>
      <c r="AU227" s="538"/>
      <c r="AV227" s="538"/>
      <c r="AW227" s="538"/>
      <c r="AX227" s="538"/>
      <c r="AY227" s="538"/>
      <c r="AZ227" s="538"/>
      <c r="BA227" s="538"/>
      <c r="BB227" s="538"/>
      <c r="BC227" s="538"/>
      <c r="BD227" s="538"/>
      <c r="BE227" s="538"/>
      <c r="BF227" s="754"/>
      <c r="BG227" s="754"/>
      <c r="BH227" s="751" t="s">
        <v>316</v>
      </c>
      <c r="BI227" s="752"/>
      <c r="BJ227" s="753"/>
    </row>
    <row r="228" s="18" customFormat="1" ht="24.75" customHeight="1" spans="1:62">
      <c r="A228" s="761" t="s">
        <v>335</v>
      </c>
      <c r="B228" s="762"/>
      <c r="C228" s="762"/>
      <c r="D228" s="763"/>
      <c r="E228" s="537" t="s">
        <v>468</v>
      </c>
      <c r="F228" s="538"/>
      <c r="G228" s="538"/>
      <c r="H228" s="538"/>
      <c r="I228" s="538"/>
      <c r="J228" s="538"/>
      <c r="K228" s="538"/>
      <c r="L228" s="538"/>
      <c r="M228" s="538"/>
      <c r="N228" s="538"/>
      <c r="O228" s="538"/>
      <c r="P228" s="538"/>
      <c r="Q228" s="538"/>
      <c r="R228" s="538"/>
      <c r="S228" s="538"/>
      <c r="T228" s="538"/>
      <c r="U228" s="538"/>
      <c r="V228" s="538"/>
      <c r="W228" s="538"/>
      <c r="X228" s="538"/>
      <c r="Y228" s="538"/>
      <c r="Z228" s="538"/>
      <c r="AA228" s="538"/>
      <c r="AB228" s="538"/>
      <c r="AC228" s="538"/>
      <c r="AD228" s="538"/>
      <c r="AE228" s="538"/>
      <c r="AF228" s="538"/>
      <c r="AG228" s="538"/>
      <c r="AH228" s="538"/>
      <c r="AI228" s="538"/>
      <c r="AJ228" s="538"/>
      <c r="AK228" s="538"/>
      <c r="AL228" s="538"/>
      <c r="AM228" s="538"/>
      <c r="AN228" s="538"/>
      <c r="AO228" s="538"/>
      <c r="AP228" s="538"/>
      <c r="AQ228" s="538"/>
      <c r="AR228" s="538"/>
      <c r="AS228" s="538"/>
      <c r="AT228" s="538"/>
      <c r="AU228" s="538"/>
      <c r="AV228" s="538"/>
      <c r="AW228" s="538"/>
      <c r="AX228" s="538"/>
      <c r="AY228" s="538"/>
      <c r="AZ228" s="538"/>
      <c r="BA228" s="538"/>
      <c r="BB228" s="538"/>
      <c r="BC228" s="538"/>
      <c r="BD228" s="538"/>
      <c r="BE228" s="538"/>
      <c r="BF228" s="754"/>
      <c r="BG228" s="754"/>
      <c r="BH228" s="751" t="s">
        <v>328</v>
      </c>
      <c r="BI228" s="752"/>
      <c r="BJ228" s="753"/>
    </row>
    <row r="229" s="18" customFormat="1" ht="24" customHeight="1" spans="1:62">
      <c r="A229" s="764" t="s">
        <v>343</v>
      </c>
      <c r="B229" s="765"/>
      <c r="C229" s="765"/>
      <c r="D229" s="766"/>
      <c r="E229" s="767" t="s">
        <v>469</v>
      </c>
      <c r="F229" s="768"/>
      <c r="G229" s="768"/>
      <c r="H229" s="768"/>
      <c r="I229" s="768"/>
      <c r="J229" s="768"/>
      <c r="K229" s="768"/>
      <c r="L229" s="768"/>
      <c r="M229" s="768"/>
      <c r="N229" s="768"/>
      <c r="O229" s="768"/>
      <c r="P229" s="768"/>
      <c r="Q229" s="768"/>
      <c r="R229" s="768"/>
      <c r="S229" s="768"/>
      <c r="T229" s="768"/>
      <c r="U229" s="768"/>
      <c r="V229" s="768"/>
      <c r="W229" s="768"/>
      <c r="X229" s="768"/>
      <c r="Y229" s="768"/>
      <c r="Z229" s="768"/>
      <c r="AA229" s="768"/>
      <c r="AB229" s="768"/>
      <c r="AC229" s="768"/>
      <c r="AD229" s="768"/>
      <c r="AE229" s="768"/>
      <c r="AF229" s="768"/>
      <c r="AG229" s="768"/>
      <c r="AH229" s="768"/>
      <c r="AI229" s="768"/>
      <c r="AJ229" s="768"/>
      <c r="AK229" s="768"/>
      <c r="AL229" s="768"/>
      <c r="AM229" s="768"/>
      <c r="AN229" s="768"/>
      <c r="AO229" s="768"/>
      <c r="AP229" s="768"/>
      <c r="AQ229" s="768"/>
      <c r="AR229" s="768"/>
      <c r="AS229" s="768"/>
      <c r="AT229" s="768"/>
      <c r="AU229" s="768"/>
      <c r="AV229" s="768"/>
      <c r="AW229" s="768"/>
      <c r="AX229" s="768"/>
      <c r="AY229" s="768"/>
      <c r="AZ229" s="768"/>
      <c r="BA229" s="768"/>
      <c r="BB229" s="768"/>
      <c r="BC229" s="768"/>
      <c r="BD229" s="768"/>
      <c r="BE229" s="768"/>
      <c r="BF229" s="789"/>
      <c r="BG229" s="789"/>
      <c r="BH229" s="790" t="s">
        <v>337</v>
      </c>
      <c r="BI229" s="791"/>
      <c r="BJ229" s="792"/>
    </row>
    <row r="230" s="15" customFormat="1" ht="32.25" customHeight="1" spans="2:61">
      <c r="B230" s="636"/>
      <c r="D230" s="515"/>
      <c r="E230" s="515"/>
      <c r="F230" s="515"/>
      <c r="G230" s="515"/>
      <c r="H230" s="515"/>
      <c r="I230" s="515"/>
      <c r="J230" s="515"/>
      <c r="K230" s="515"/>
      <c r="L230" s="515"/>
      <c r="M230" s="515"/>
      <c r="N230" s="515"/>
      <c r="O230" s="515"/>
      <c r="P230" s="515"/>
      <c r="Q230" s="515"/>
      <c r="R230" s="515"/>
      <c r="S230" s="515"/>
      <c r="T230" s="515"/>
      <c r="U230" s="515"/>
      <c r="V230" s="515"/>
      <c r="W230" s="515"/>
      <c r="X230" s="515"/>
      <c r="Y230" s="515"/>
      <c r="Z230" s="515"/>
      <c r="AA230" s="515"/>
      <c r="AB230" s="515"/>
      <c r="AC230" s="515"/>
      <c r="AD230" s="515"/>
      <c r="AE230" s="515"/>
      <c r="AF230" s="515"/>
      <c r="AG230" s="515"/>
      <c r="AH230" s="515"/>
      <c r="AI230" s="515"/>
      <c r="AJ230" s="515"/>
      <c r="AK230" s="515"/>
      <c r="AL230" s="515"/>
      <c r="AM230" s="515"/>
      <c r="AN230" s="515"/>
      <c r="AO230" s="515"/>
      <c r="AP230" s="515"/>
      <c r="AQ230" s="515"/>
      <c r="AR230" s="515"/>
      <c r="AS230" s="515"/>
      <c r="AT230" s="515"/>
      <c r="AU230" s="515"/>
      <c r="AV230" s="515"/>
      <c r="AW230" s="515"/>
      <c r="AX230" s="515"/>
      <c r="AY230" s="515"/>
      <c r="AZ230" s="515"/>
      <c r="BA230" s="515"/>
      <c r="BB230" s="515"/>
      <c r="BC230" s="515"/>
      <c r="BD230" s="515"/>
      <c r="BE230" s="515"/>
      <c r="BF230" s="515"/>
      <c r="BG230" s="515"/>
      <c r="BH230" s="515"/>
      <c r="BI230" s="515"/>
    </row>
    <row r="231" s="21" customFormat="1" ht="24.75" customHeight="1" spans="1:61">
      <c r="A231" s="769"/>
      <c r="B231" s="770"/>
      <c r="C231" s="770"/>
      <c r="D231" s="770"/>
      <c r="E231" s="770"/>
      <c r="F231" s="770"/>
      <c r="G231" s="770"/>
      <c r="H231" s="770"/>
      <c r="I231" s="770"/>
      <c r="J231" s="770"/>
      <c r="K231" s="770"/>
      <c r="L231" s="770"/>
      <c r="M231" s="770"/>
      <c r="N231" s="770"/>
      <c r="O231" s="770"/>
      <c r="P231" s="770"/>
      <c r="Q231" s="770"/>
      <c r="R231" s="770"/>
      <c r="S231" s="770"/>
      <c r="T231" s="770"/>
      <c r="U231" s="770"/>
      <c r="V231" s="770"/>
      <c r="W231" s="770"/>
      <c r="X231" s="770"/>
      <c r="Y231" s="770"/>
      <c r="Z231" s="770"/>
      <c r="AA231" s="770"/>
      <c r="AB231" s="770"/>
      <c r="AC231" s="770"/>
      <c r="AD231" s="770"/>
      <c r="AE231" s="770"/>
      <c r="AF231" s="770"/>
      <c r="AG231" s="770"/>
      <c r="AH231" s="770"/>
      <c r="AI231" s="770"/>
      <c r="AJ231" s="770"/>
      <c r="AK231" s="770"/>
      <c r="AL231" s="770"/>
      <c r="AM231" s="770"/>
      <c r="AN231" s="770"/>
      <c r="AO231" s="770"/>
      <c r="AP231" s="770"/>
      <c r="AQ231" s="770"/>
      <c r="AR231" s="770"/>
      <c r="AS231" s="770"/>
      <c r="AT231" s="770"/>
      <c r="AU231" s="770"/>
      <c r="AV231" s="770"/>
      <c r="AW231" s="770"/>
      <c r="AX231" s="770"/>
      <c r="AY231" s="770"/>
      <c r="AZ231" s="770"/>
      <c r="BA231" s="770"/>
      <c r="BB231" s="770"/>
      <c r="BC231" s="770"/>
      <c r="BD231" s="770"/>
      <c r="BE231" s="770"/>
      <c r="BF231" s="770"/>
      <c r="BG231" s="770"/>
      <c r="BH231" s="770"/>
      <c r="BI231" s="770"/>
    </row>
    <row r="232" s="15" customFormat="1" ht="47.25" customHeight="1" spans="1:62">
      <c r="A232" s="771"/>
      <c r="B232" s="772"/>
      <c r="C232" s="772"/>
      <c r="D232" s="772"/>
      <c r="E232" s="772"/>
      <c r="F232" s="772"/>
      <c r="G232" s="772"/>
      <c r="H232" s="772"/>
      <c r="I232" s="772"/>
      <c r="J232" s="772"/>
      <c r="K232" s="772"/>
      <c r="L232" s="772"/>
      <c r="M232" s="772"/>
      <c r="N232" s="772"/>
      <c r="O232" s="772"/>
      <c r="P232" s="772"/>
      <c r="Q232" s="772"/>
      <c r="R232" s="772"/>
      <c r="S232" s="772"/>
      <c r="T232" s="772"/>
      <c r="U232" s="772"/>
      <c r="V232" s="772"/>
      <c r="W232" s="772"/>
      <c r="X232" s="772"/>
      <c r="Y232" s="772"/>
      <c r="Z232" s="772"/>
      <c r="AA232" s="772"/>
      <c r="AB232" s="772"/>
      <c r="AC232" s="772"/>
      <c r="AD232" s="772"/>
      <c r="AE232" s="772"/>
      <c r="AF232" s="772"/>
      <c r="AG232" s="772"/>
      <c r="AH232" s="772"/>
      <c r="AI232" s="772"/>
      <c r="AJ232" s="772"/>
      <c r="AK232" s="772"/>
      <c r="AL232" s="772"/>
      <c r="AM232" s="772"/>
      <c r="AN232" s="772"/>
      <c r="AO232" s="772"/>
      <c r="AP232" s="772"/>
      <c r="AQ232" s="772"/>
      <c r="AR232" s="772"/>
      <c r="AS232" s="772"/>
      <c r="AT232" s="772"/>
      <c r="AU232" s="772"/>
      <c r="AV232" s="772"/>
      <c r="AW232" s="772"/>
      <c r="AX232" s="772"/>
      <c r="AY232" s="772"/>
      <c r="AZ232" s="772"/>
      <c r="BA232" s="772"/>
      <c r="BB232" s="772"/>
      <c r="BC232" s="772"/>
      <c r="BD232" s="772"/>
      <c r="BE232" s="772"/>
      <c r="BF232" s="772"/>
      <c r="BG232" s="772"/>
      <c r="BH232" s="772"/>
      <c r="BI232" s="772"/>
      <c r="BJ232" s="187"/>
    </row>
    <row r="233" s="15" customFormat="1" ht="27.75" customHeight="1" spans="1:62">
      <c r="A233" s="771"/>
      <c r="B233" s="772"/>
      <c r="C233" s="772"/>
      <c r="D233" s="772"/>
      <c r="E233" s="772"/>
      <c r="F233" s="772"/>
      <c r="G233" s="772"/>
      <c r="H233" s="772"/>
      <c r="I233" s="772"/>
      <c r="J233" s="772"/>
      <c r="K233" s="772"/>
      <c r="L233" s="772"/>
      <c r="M233" s="772"/>
      <c r="N233" s="772"/>
      <c r="O233" s="772"/>
      <c r="P233" s="772"/>
      <c r="Q233" s="772"/>
      <c r="R233" s="772"/>
      <c r="S233" s="772"/>
      <c r="T233" s="772"/>
      <c r="U233" s="772"/>
      <c r="V233" s="772"/>
      <c r="W233" s="772"/>
      <c r="X233" s="772"/>
      <c r="Y233" s="772"/>
      <c r="Z233" s="772"/>
      <c r="AA233" s="772"/>
      <c r="AB233" s="772"/>
      <c r="AC233" s="772"/>
      <c r="AD233" s="772"/>
      <c r="AE233" s="772"/>
      <c r="AF233" s="772"/>
      <c r="AG233" s="772"/>
      <c r="AH233" s="772"/>
      <c r="AI233" s="772"/>
      <c r="AJ233" s="772"/>
      <c r="AK233" s="772"/>
      <c r="AL233" s="772"/>
      <c r="AM233" s="772"/>
      <c r="AN233" s="772"/>
      <c r="AO233" s="772"/>
      <c r="AP233" s="772"/>
      <c r="AQ233" s="772"/>
      <c r="AR233" s="772"/>
      <c r="AS233" s="772"/>
      <c r="AT233" s="772"/>
      <c r="AU233" s="772"/>
      <c r="AV233" s="772"/>
      <c r="AW233" s="772"/>
      <c r="AX233" s="772"/>
      <c r="AY233" s="772"/>
      <c r="AZ233" s="772"/>
      <c r="BA233" s="772"/>
      <c r="BB233" s="772"/>
      <c r="BC233" s="772"/>
      <c r="BD233" s="772"/>
      <c r="BE233" s="772"/>
      <c r="BF233" s="772"/>
      <c r="BG233" s="772"/>
      <c r="BH233" s="772"/>
      <c r="BI233" s="772"/>
      <c r="BJ233" s="772"/>
    </row>
    <row r="234" s="15" customFormat="1" ht="27.75" customHeight="1" spans="1:62">
      <c r="A234" s="771"/>
      <c r="B234" s="772"/>
      <c r="C234" s="772"/>
      <c r="D234" s="772"/>
      <c r="E234" s="772"/>
      <c r="F234" s="772"/>
      <c r="G234" s="772"/>
      <c r="H234" s="772"/>
      <c r="I234" s="772"/>
      <c r="J234" s="772"/>
      <c r="K234" s="772"/>
      <c r="L234" s="772"/>
      <c r="M234" s="772"/>
      <c r="N234" s="772"/>
      <c r="O234" s="772"/>
      <c r="P234" s="772"/>
      <c r="Q234" s="772"/>
      <c r="R234" s="772"/>
      <c r="S234" s="772"/>
      <c r="T234" s="772"/>
      <c r="U234" s="772"/>
      <c r="V234" s="772"/>
      <c r="W234" s="772"/>
      <c r="X234" s="772"/>
      <c r="Y234" s="772"/>
      <c r="Z234" s="772"/>
      <c r="AA234" s="772"/>
      <c r="AB234" s="772"/>
      <c r="AC234" s="772"/>
      <c r="AD234" s="772"/>
      <c r="AE234" s="772"/>
      <c r="AF234" s="772"/>
      <c r="AG234" s="772"/>
      <c r="AH234" s="772"/>
      <c r="AI234" s="772"/>
      <c r="AJ234" s="772"/>
      <c r="AK234" s="772"/>
      <c r="AL234" s="772"/>
      <c r="AM234" s="772"/>
      <c r="AN234" s="772"/>
      <c r="AO234" s="772"/>
      <c r="AP234" s="772"/>
      <c r="AQ234" s="772"/>
      <c r="AR234" s="772"/>
      <c r="AS234" s="772"/>
      <c r="AT234" s="772"/>
      <c r="AU234" s="772"/>
      <c r="AV234" s="772"/>
      <c r="AW234" s="772"/>
      <c r="AX234" s="772"/>
      <c r="AY234" s="772"/>
      <c r="AZ234" s="772"/>
      <c r="BA234" s="772"/>
      <c r="BB234" s="772"/>
      <c r="BC234" s="772"/>
      <c r="BD234" s="772"/>
      <c r="BE234" s="772"/>
      <c r="BF234" s="772"/>
      <c r="BG234" s="772"/>
      <c r="BH234" s="772"/>
      <c r="BI234" s="772"/>
      <c r="BJ234" s="772"/>
    </row>
    <row r="235" s="15" customFormat="1" ht="46.5" customHeight="1" spans="1:61">
      <c r="A235" s="515"/>
      <c r="B235" s="515"/>
      <c r="C235" s="515"/>
      <c r="D235" s="515"/>
      <c r="E235" s="515"/>
      <c r="F235" s="515"/>
      <c r="G235" s="515"/>
      <c r="H235" s="515"/>
      <c r="I235" s="515"/>
      <c r="J235" s="515"/>
      <c r="K235" s="515"/>
      <c r="L235" s="515"/>
      <c r="M235" s="515"/>
      <c r="N235" s="515"/>
      <c r="O235" s="515"/>
      <c r="P235" s="515"/>
      <c r="Q235" s="515"/>
      <c r="R235" s="515"/>
      <c r="S235" s="515"/>
      <c r="T235" s="515"/>
      <c r="U235" s="515"/>
      <c r="V235" s="515"/>
      <c r="W235" s="515"/>
      <c r="X235" s="515"/>
      <c r="Y235" s="515"/>
      <c r="Z235" s="515"/>
      <c r="AA235" s="515"/>
      <c r="AB235" s="515"/>
      <c r="AC235" s="515"/>
      <c r="AD235" s="515"/>
      <c r="AE235" s="515"/>
      <c r="AF235" s="515"/>
      <c r="AG235" s="515"/>
      <c r="AH235" s="515"/>
      <c r="AI235" s="515"/>
      <c r="AJ235" s="515"/>
      <c r="AK235" s="515"/>
      <c r="AL235" s="515"/>
      <c r="AM235" s="515"/>
      <c r="AN235" s="515"/>
      <c r="AO235" s="515"/>
      <c r="AP235" s="515"/>
      <c r="AQ235" s="515"/>
      <c r="AR235" s="515"/>
      <c r="AS235" s="515"/>
      <c r="AT235" s="515"/>
      <c r="AU235" s="515"/>
      <c r="AV235" s="515"/>
      <c r="AW235" s="515"/>
      <c r="AX235" s="563"/>
      <c r="AY235" s="563"/>
      <c r="AZ235" s="563"/>
      <c r="BA235" s="563"/>
      <c r="BB235" s="563"/>
      <c r="BC235" s="563"/>
      <c r="BD235" s="563"/>
      <c r="BE235" s="563"/>
      <c r="BF235" s="563"/>
      <c r="BG235" s="563"/>
      <c r="BH235" s="563"/>
      <c r="BI235" s="563"/>
    </row>
    <row r="236" s="16" customFormat="1" ht="25.5" customHeight="1" spans="1:65">
      <c r="A236" s="666"/>
      <c r="B236" s="666"/>
      <c r="C236" s="666"/>
      <c r="D236" s="666"/>
      <c r="E236" s="666"/>
      <c r="F236" s="666"/>
      <c r="G236" s="666"/>
      <c r="H236" s="666"/>
      <c r="I236" s="666"/>
      <c r="J236" s="666"/>
      <c r="K236" s="666"/>
      <c r="L236" s="666"/>
      <c r="M236" s="666"/>
      <c r="N236" s="773"/>
      <c r="O236" s="774"/>
      <c r="P236" s="774"/>
      <c r="Q236" s="774"/>
      <c r="R236" s="774"/>
      <c r="S236" s="774"/>
      <c r="T236" s="774"/>
      <c r="U236" s="774"/>
      <c r="V236" s="774"/>
      <c r="W236" s="774"/>
      <c r="X236" s="774"/>
      <c r="Y236" s="666"/>
      <c r="AA236" s="785"/>
      <c r="AB236" s="666"/>
      <c r="AC236" s="666"/>
      <c r="AH236" s="786"/>
      <c r="AK236" s="665"/>
      <c r="AL236" s="665"/>
      <c r="AM236" s="665"/>
      <c r="AN236" s="665"/>
      <c r="AP236" s="665"/>
      <c r="AQ236" s="665"/>
      <c r="AR236" s="691"/>
      <c r="AS236" s="691"/>
      <c r="AT236" s="691"/>
      <c r="AU236" s="691"/>
      <c r="AV236" s="692"/>
      <c r="AW236" s="774"/>
      <c r="AX236" s="774"/>
      <c r="AY236" s="774"/>
      <c r="AZ236" s="774"/>
      <c r="BA236" s="774"/>
      <c r="BB236" s="774"/>
      <c r="BC236" s="774"/>
      <c r="BD236" s="774"/>
      <c r="BE236" s="774"/>
      <c r="BF236" s="774"/>
      <c r="BG236" s="773"/>
      <c r="BH236" s="739"/>
      <c r="BI236" s="693"/>
      <c r="BJ236" s="739"/>
      <c r="BK236" s="712"/>
      <c r="BM236" s="666"/>
    </row>
    <row r="237" s="16" customFormat="1" ht="24.75" customHeight="1" spans="1:64">
      <c r="A237" s="666"/>
      <c r="B237" s="666"/>
      <c r="C237" s="666"/>
      <c r="D237" s="666"/>
      <c r="E237" s="666"/>
      <c r="F237" s="666"/>
      <c r="G237" s="666"/>
      <c r="H237" s="666"/>
      <c r="I237" s="666"/>
      <c r="J237" s="711"/>
      <c r="K237" s="711"/>
      <c r="L237" s="711"/>
      <c r="M237" s="711"/>
      <c r="O237" s="775"/>
      <c r="P237" s="775"/>
      <c r="Q237" s="775"/>
      <c r="R237" s="775"/>
      <c r="S237" s="780"/>
      <c r="T237" s="781"/>
      <c r="U237" s="666"/>
      <c r="Z237" s="666"/>
      <c r="AA237" s="666"/>
      <c r="AH237" s="787"/>
      <c r="AK237" s="665"/>
      <c r="AL237" s="665"/>
      <c r="AM237" s="665"/>
      <c r="AN237" s="665"/>
      <c r="AP237" s="665"/>
      <c r="AQ237" s="665"/>
      <c r="AR237" s="691"/>
      <c r="AS237" s="691"/>
      <c r="AT237" s="691"/>
      <c r="AU237" s="691"/>
      <c r="AV237" s="691"/>
      <c r="AX237" s="783"/>
      <c r="AY237" s="775"/>
      <c r="AZ237" s="775"/>
      <c r="BA237" s="775"/>
      <c r="BB237" s="780"/>
      <c r="BC237" s="781"/>
      <c r="BD237" s="739"/>
      <c r="BE237" s="740"/>
      <c r="BF237" s="666"/>
      <c r="BG237" s="666"/>
      <c r="BH237" s="666"/>
      <c r="BI237" s="666"/>
      <c r="BJ237" s="666"/>
      <c r="BL237" s="712"/>
    </row>
    <row r="238" s="16" customFormat="1" ht="24.75" customHeight="1" spans="1:65">
      <c r="A238" s="666"/>
      <c r="B238" s="666"/>
      <c r="C238" s="666"/>
      <c r="D238" s="666"/>
      <c r="E238" s="666"/>
      <c r="F238" s="666"/>
      <c r="G238" s="666"/>
      <c r="H238" s="666"/>
      <c r="I238" s="666"/>
      <c r="J238" s="711"/>
      <c r="K238" s="711"/>
      <c r="L238" s="711"/>
      <c r="M238" s="711"/>
      <c r="N238" s="666"/>
      <c r="O238" s="666"/>
      <c r="P238" s="666"/>
      <c r="Q238" s="711"/>
      <c r="R238" s="666"/>
      <c r="S238" s="666"/>
      <c r="T238" s="666"/>
      <c r="U238" s="666"/>
      <c r="V238" s="666"/>
      <c r="W238" s="666"/>
      <c r="X238" s="778"/>
      <c r="Y238" s="778"/>
      <c r="AA238" s="667"/>
      <c r="AH238" s="515"/>
      <c r="AK238" s="666"/>
      <c r="AL238" s="666"/>
      <c r="AM238" s="666"/>
      <c r="AN238" s="666"/>
      <c r="AP238" s="666"/>
      <c r="AQ238" s="666"/>
      <c r="AR238" s="666"/>
      <c r="AS238" s="666"/>
      <c r="AT238" s="666"/>
      <c r="AU238" s="666"/>
      <c r="AV238" s="666"/>
      <c r="AW238" s="666"/>
      <c r="AX238" s="710"/>
      <c r="AY238" s="711"/>
      <c r="AZ238" s="711"/>
      <c r="BA238" s="711"/>
      <c r="BB238" s="710"/>
      <c r="BC238" s="711"/>
      <c r="BD238" s="711"/>
      <c r="BE238" s="711"/>
      <c r="BF238" s="711"/>
      <c r="BG238" s="711"/>
      <c r="BH238" s="711"/>
      <c r="BI238" s="711"/>
      <c r="BK238" s="666"/>
      <c r="BL238" s="712"/>
      <c r="BM238" s="712"/>
    </row>
    <row r="239" s="16" customFormat="1" ht="26.25" customHeight="1" spans="1:65">
      <c r="A239" s="666"/>
      <c r="B239" s="665"/>
      <c r="C239" s="665"/>
      <c r="D239" s="665"/>
      <c r="E239" s="665"/>
      <c r="F239" s="665"/>
      <c r="G239" s="665"/>
      <c r="H239" s="665"/>
      <c r="I239" s="665"/>
      <c r="J239" s="691"/>
      <c r="K239" s="691"/>
      <c r="L239" s="691"/>
      <c r="M239" s="691"/>
      <c r="N239" s="776"/>
      <c r="O239" s="774"/>
      <c r="P239" s="774"/>
      <c r="Q239" s="774"/>
      <c r="R239" s="774"/>
      <c r="S239" s="774"/>
      <c r="T239" s="774"/>
      <c r="U239" s="782"/>
      <c r="V239" s="774"/>
      <c r="W239" s="774"/>
      <c r="X239" s="774"/>
      <c r="Y239" s="739"/>
      <c r="Z239" s="778"/>
      <c r="AA239" s="785"/>
      <c r="AB239" s="666"/>
      <c r="AC239" s="666"/>
      <c r="AH239" s="788"/>
      <c r="AI239" s="187"/>
      <c r="AJ239" s="187"/>
      <c r="AK239" s="187"/>
      <c r="AL239" s="187"/>
      <c r="AM239" s="187"/>
      <c r="AN239" s="187"/>
      <c r="AO239" s="187"/>
      <c r="AP239" s="187"/>
      <c r="AQ239" s="187"/>
      <c r="AR239" s="187"/>
      <c r="AS239" s="187"/>
      <c r="AT239" s="187"/>
      <c r="AU239" s="187"/>
      <c r="AV239" s="187"/>
      <c r="AW239" s="187"/>
      <c r="AX239" s="187"/>
      <c r="AY239" s="187"/>
      <c r="AZ239" s="187"/>
      <c r="BA239" s="187"/>
      <c r="BB239" s="187"/>
      <c r="BC239" s="187"/>
      <c r="BD239" s="187"/>
      <c r="BE239" s="187"/>
      <c r="BF239" s="187"/>
      <c r="BG239" s="187"/>
      <c r="BH239" s="187"/>
      <c r="BI239" s="187"/>
      <c r="BJ239" s="187"/>
      <c r="BK239" s="740"/>
      <c r="BL239" s="666"/>
      <c r="BM239" s="666"/>
    </row>
    <row r="240" s="16" customFormat="1" ht="24" customHeight="1" spans="1:65">
      <c r="A240" s="665"/>
      <c r="B240" s="665"/>
      <c r="C240" s="665"/>
      <c r="D240" s="665"/>
      <c r="E240" s="665"/>
      <c r="F240" s="665"/>
      <c r="G240" s="665"/>
      <c r="H240" s="665"/>
      <c r="I240" s="665"/>
      <c r="J240" s="777"/>
      <c r="K240" s="777"/>
      <c r="L240" s="777"/>
      <c r="M240" s="777"/>
      <c r="N240" s="778"/>
      <c r="O240" s="779"/>
      <c r="P240" s="779"/>
      <c r="Q240" s="783"/>
      <c r="R240" s="783"/>
      <c r="S240" s="780"/>
      <c r="T240" s="781"/>
      <c r="U240" s="784"/>
      <c r="V240" s="666"/>
      <c r="W240" s="666"/>
      <c r="X240" s="666"/>
      <c r="Y240" s="666"/>
      <c r="Z240" s="666"/>
      <c r="AA240" s="666"/>
      <c r="AB240" s="778"/>
      <c r="AC240" s="778"/>
      <c r="BK240" s="666"/>
      <c r="BL240" s="712"/>
      <c r="BM240" s="712"/>
    </row>
    <row r="241" s="16" customFormat="1" ht="24.75" customHeight="1" spans="1:61">
      <c r="A241" s="665"/>
      <c r="B241" s="665"/>
      <c r="C241" s="665"/>
      <c r="D241" s="665"/>
      <c r="E241" s="665"/>
      <c r="F241" s="665"/>
      <c r="G241" s="665"/>
      <c r="H241" s="665"/>
      <c r="I241" s="665"/>
      <c r="J241" s="691"/>
      <c r="K241" s="691"/>
      <c r="L241" s="691"/>
      <c r="M241" s="691"/>
      <c r="N241" s="711"/>
      <c r="O241" s="711"/>
      <c r="P241" s="711"/>
      <c r="Q241" s="711"/>
      <c r="S241" s="666"/>
      <c r="T241" s="666"/>
      <c r="U241" s="666"/>
      <c r="V241" s="711"/>
      <c r="W241" s="666"/>
      <c r="X241" s="666"/>
      <c r="Y241" s="666"/>
      <c r="Z241" s="666"/>
      <c r="AA241" s="666"/>
      <c r="AB241" s="666"/>
      <c r="AC241" s="778"/>
      <c r="AD241" s="778"/>
      <c r="AF241" s="667"/>
      <c r="AK241" s="667"/>
      <c r="AL241" s="667"/>
      <c r="AM241" s="667"/>
      <c r="AN241" s="667"/>
      <c r="AO241" s="667"/>
      <c r="AP241" s="693"/>
      <c r="AQ241" s="693"/>
      <c r="AR241" s="693"/>
      <c r="AS241" s="693"/>
      <c r="AT241" s="693"/>
      <c r="AU241" s="693"/>
      <c r="AV241" s="693"/>
      <c r="AW241" s="693"/>
      <c r="AX241" s="693"/>
      <c r="AY241" s="693"/>
      <c r="AZ241" s="693"/>
      <c r="BA241" s="693"/>
      <c r="BB241" s="710"/>
      <c r="BC241" s="693"/>
      <c r="BD241" s="693"/>
      <c r="BE241" s="693"/>
      <c r="BF241" s="693"/>
      <c r="BG241" s="693"/>
      <c r="BH241" s="693"/>
      <c r="BI241" s="710"/>
    </row>
    <row r="242" s="16" customFormat="1" ht="27.75" customHeight="1" spans="2:61">
      <c r="B242" s="665"/>
      <c r="C242" s="665"/>
      <c r="D242" s="665"/>
      <c r="E242" s="665"/>
      <c r="F242" s="665"/>
      <c r="G242" s="665"/>
      <c r="H242" s="665"/>
      <c r="I242" s="665"/>
      <c r="J242" s="691"/>
      <c r="K242" s="691"/>
      <c r="L242" s="691"/>
      <c r="M242" s="691"/>
      <c r="N242" s="692"/>
      <c r="O242" s="709"/>
      <c r="AX242" s="710"/>
      <c r="AY242" s="710"/>
      <c r="AZ242" s="710"/>
      <c r="BA242" s="710"/>
      <c r="BB242" s="710"/>
      <c r="BC242" s="710"/>
      <c r="BD242" s="710"/>
      <c r="BE242" s="710"/>
      <c r="BF242" s="710"/>
      <c r="BG242" s="710"/>
      <c r="BH242" s="710"/>
      <c r="BI242" s="710"/>
    </row>
    <row r="243" s="16" customFormat="1" ht="24" customHeight="1" spans="2:61">
      <c r="B243" s="665"/>
      <c r="C243" s="665"/>
      <c r="D243" s="665"/>
      <c r="E243" s="665"/>
      <c r="F243" s="665"/>
      <c r="G243" s="665"/>
      <c r="H243" s="665"/>
      <c r="I243" s="665"/>
      <c r="J243" s="691"/>
      <c r="K243" s="691"/>
      <c r="L243" s="691"/>
      <c r="M243" s="691"/>
      <c r="N243" s="691"/>
      <c r="O243" s="712"/>
      <c r="AX243" s="710"/>
      <c r="AY243" s="710"/>
      <c r="AZ243" s="710"/>
      <c r="BA243" s="710"/>
      <c r="BB243" s="710"/>
      <c r="BC243" s="710"/>
      <c r="BD243" s="710"/>
      <c r="BE243" s="710"/>
      <c r="BF243" s="710"/>
      <c r="BG243" s="710"/>
      <c r="BH243" s="710"/>
      <c r="BI243" s="710"/>
    </row>
    <row r="244" s="15" customFormat="1" ht="23.25" customHeight="1" spans="2:61">
      <c r="B244" s="515"/>
      <c r="C244" s="515"/>
      <c r="D244" s="515"/>
      <c r="E244" s="515"/>
      <c r="F244" s="515"/>
      <c r="G244" s="515"/>
      <c r="H244" s="515"/>
      <c r="I244" s="515"/>
      <c r="J244" s="515"/>
      <c r="K244" s="515"/>
      <c r="L244" s="515"/>
      <c r="M244" s="515"/>
      <c r="N244" s="515"/>
      <c r="O244" s="515"/>
      <c r="P244" s="515"/>
      <c r="Q244" s="515"/>
      <c r="R244" s="515"/>
      <c r="S244" s="515"/>
      <c r="T244" s="515"/>
      <c r="U244" s="515"/>
      <c r="V244" s="515"/>
      <c r="W244" s="515"/>
      <c r="X244" s="515"/>
      <c r="Y244" s="515"/>
      <c r="Z244" s="515"/>
      <c r="AA244" s="515"/>
      <c r="AB244" s="515"/>
      <c r="AC244" s="515"/>
      <c r="AD244" s="515"/>
      <c r="AE244" s="515"/>
      <c r="AF244" s="515"/>
      <c r="AG244" s="515"/>
      <c r="AH244" s="515"/>
      <c r="AZ244" s="517"/>
      <c r="BA244" s="517"/>
      <c r="BB244" s="515"/>
      <c r="BC244" s="515"/>
      <c r="BD244" s="515"/>
      <c r="BE244" s="515"/>
      <c r="BF244" s="515"/>
      <c r="BG244" s="515"/>
      <c r="BH244" s="515"/>
      <c r="BI244" s="515"/>
    </row>
    <row r="245" s="15" customFormat="1" ht="27.75" customHeight="1" spans="2:61">
      <c r="B245" s="515"/>
      <c r="C245" s="515"/>
      <c r="D245" s="515"/>
      <c r="E245" s="515"/>
      <c r="F245" s="515"/>
      <c r="G245" s="515"/>
      <c r="H245" s="515"/>
      <c r="I245" s="515"/>
      <c r="J245" s="515"/>
      <c r="K245" s="515"/>
      <c r="L245" s="515"/>
      <c r="M245" s="515"/>
      <c r="N245" s="515"/>
      <c r="O245" s="515"/>
      <c r="P245" s="515"/>
      <c r="Q245" s="515"/>
      <c r="R245" s="515"/>
      <c r="S245" s="515"/>
      <c r="T245" s="515"/>
      <c r="U245" s="515"/>
      <c r="V245" s="515"/>
      <c r="W245" s="515"/>
      <c r="X245" s="515"/>
      <c r="Y245" s="515"/>
      <c r="Z245" s="515"/>
      <c r="AA245" s="515"/>
      <c r="AB245" s="515"/>
      <c r="AC245" s="515"/>
      <c r="AD245" s="515"/>
      <c r="AE245" s="515"/>
      <c r="AF245" s="515"/>
      <c r="AG245" s="515"/>
      <c r="AH245" s="515"/>
      <c r="BA245" s="517"/>
      <c r="BB245" s="515"/>
      <c r="BC245" s="515"/>
      <c r="BD245" s="515"/>
      <c r="BE245" s="515"/>
      <c r="BF245" s="515"/>
      <c r="BG245" s="515"/>
      <c r="BH245" s="515"/>
      <c r="BI245" s="515"/>
    </row>
  </sheetData>
  <mergeCells count="1447">
    <mergeCell ref="A1:BL1"/>
    <mergeCell ref="D3:I3"/>
    <mergeCell ref="Q3:AV3"/>
    <mergeCell ref="BA6:BF6"/>
    <mergeCell ref="O10:AX10"/>
    <mergeCell ref="A12:AS12"/>
    <mergeCell ref="AT12:BJ12"/>
    <mergeCell ref="B13:E13"/>
    <mergeCell ref="G13:I13"/>
    <mergeCell ref="K13:N13"/>
    <mergeCell ref="O13:R13"/>
    <mergeCell ref="T13:V13"/>
    <mergeCell ref="X13:Z13"/>
    <mergeCell ref="AB13:AE13"/>
    <mergeCell ref="AG13:AI13"/>
    <mergeCell ref="AK13:AN13"/>
    <mergeCell ref="AO13:AR13"/>
    <mergeCell ref="AT13:AV13"/>
    <mergeCell ref="AX13:BA13"/>
    <mergeCell ref="A26:BI26"/>
    <mergeCell ref="W27:AH27"/>
    <mergeCell ref="AI27:BF27"/>
    <mergeCell ref="AA28:AH28"/>
    <mergeCell ref="AI28:AN28"/>
    <mergeCell ref="AO28:AT28"/>
    <mergeCell ref="AU28:AZ28"/>
    <mergeCell ref="BA28:BF28"/>
    <mergeCell ref="AI29:AK29"/>
    <mergeCell ref="AL29:AN29"/>
    <mergeCell ref="AO29:AQ29"/>
    <mergeCell ref="AR29:AT29"/>
    <mergeCell ref="AU29:AW29"/>
    <mergeCell ref="AX29:AZ29"/>
    <mergeCell ref="BA29:BC29"/>
    <mergeCell ref="BD29:BF29"/>
    <mergeCell ref="AJ30:AK30"/>
    <mergeCell ref="AM30:AN30"/>
    <mergeCell ref="AP30:AQ30"/>
    <mergeCell ref="AS30:AT30"/>
    <mergeCell ref="AV30:AW30"/>
    <mergeCell ref="AY30:AZ30"/>
    <mergeCell ref="BB30:BC30"/>
    <mergeCell ref="BE30:BF30"/>
    <mergeCell ref="A32:B32"/>
    <mergeCell ref="C32:R32"/>
    <mergeCell ref="S32:T32"/>
    <mergeCell ref="U32:V32"/>
    <mergeCell ref="W32:X32"/>
    <mergeCell ref="Y32:Z32"/>
    <mergeCell ref="AA32:AB32"/>
    <mergeCell ref="AC32:AD32"/>
    <mergeCell ref="AE32:AF32"/>
    <mergeCell ref="AG32:AH32"/>
    <mergeCell ref="BG32:BI32"/>
    <mergeCell ref="A33:B33"/>
    <mergeCell ref="C33:R33"/>
    <mergeCell ref="S33:T33"/>
    <mergeCell ref="U33:V33"/>
    <mergeCell ref="W33:X33"/>
    <mergeCell ref="Y33:Z33"/>
    <mergeCell ref="AA33:AB33"/>
    <mergeCell ref="AC33:AD33"/>
    <mergeCell ref="AE33:AF33"/>
    <mergeCell ref="AG33:AH33"/>
    <mergeCell ref="BG33:BI33"/>
    <mergeCell ref="A34:B34"/>
    <mergeCell ref="C34:R34"/>
    <mergeCell ref="S34:T34"/>
    <mergeCell ref="U34:V34"/>
    <mergeCell ref="W34:X34"/>
    <mergeCell ref="Y34:Z34"/>
    <mergeCell ref="AA34:AB34"/>
    <mergeCell ref="AC34:AD34"/>
    <mergeCell ref="AE34:AF34"/>
    <mergeCell ref="AG34:AH34"/>
    <mergeCell ref="BG34:BI34"/>
    <mergeCell ref="A35:B35"/>
    <mergeCell ref="C35:R35"/>
    <mergeCell ref="S35:T35"/>
    <mergeCell ref="U35:V35"/>
    <mergeCell ref="W35:X35"/>
    <mergeCell ref="Y35:Z35"/>
    <mergeCell ref="AA35:AB35"/>
    <mergeCell ref="AC35:AD35"/>
    <mergeCell ref="AE35:AF35"/>
    <mergeCell ref="AG35:AH35"/>
    <mergeCell ref="BG35:BI35"/>
    <mergeCell ref="A36:B36"/>
    <mergeCell ref="C36:R36"/>
    <mergeCell ref="S36:T36"/>
    <mergeCell ref="U36:V36"/>
    <mergeCell ref="W36:X36"/>
    <mergeCell ref="Y36:Z36"/>
    <mergeCell ref="AA36:AB36"/>
    <mergeCell ref="AC36:AD36"/>
    <mergeCell ref="AE36:AF36"/>
    <mergeCell ref="AG36:AH36"/>
    <mergeCell ref="BG36:BI36"/>
    <mergeCell ref="A37:B37"/>
    <mergeCell ref="C37:R37"/>
    <mergeCell ref="S37:T37"/>
    <mergeCell ref="U37:V37"/>
    <mergeCell ref="W37:X37"/>
    <mergeCell ref="Y37:Z37"/>
    <mergeCell ref="AA37:AB37"/>
    <mergeCell ref="AC37:AD37"/>
    <mergeCell ref="AE37:AF37"/>
    <mergeCell ref="AG37:AH37"/>
    <mergeCell ref="BG37:BI37"/>
    <mergeCell ref="A38:B38"/>
    <mergeCell ref="C38:R38"/>
    <mergeCell ref="S38:T38"/>
    <mergeCell ref="U38:V38"/>
    <mergeCell ref="W38:X38"/>
    <mergeCell ref="Y38:Z38"/>
    <mergeCell ref="AA38:AB38"/>
    <mergeCell ref="AC38:AD38"/>
    <mergeCell ref="AE38:AF38"/>
    <mergeCell ref="AG38:AH38"/>
    <mergeCell ref="BG38:BI38"/>
    <mergeCell ref="A39:B39"/>
    <mergeCell ref="C39:R39"/>
    <mergeCell ref="S39:T39"/>
    <mergeCell ref="U39:V39"/>
    <mergeCell ref="W39:X39"/>
    <mergeCell ref="Y39:Z39"/>
    <mergeCell ref="AA39:AB39"/>
    <mergeCell ref="AC39:AD39"/>
    <mergeCell ref="AE39:AF39"/>
    <mergeCell ref="AG39:AH39"/>
    <mergeCell ref="BG39:BI39"/>
    <mergeCell ref="A40:B40"/>
    <mergeCell ref="C40:R40"/>
    <mergeCell ref="S40:T40"/>
    <mergeCell ref="U40:V40"/>
    <mergeCell ref="W40:X40"/>
    <mergeCell ref="Y40:Z40"/>
    <mergeCell ref="AA40:AB40"/>
    <mergeCell ref="AC40:AD40"/>
    <mergeCell ref="AE40:AF40"/>
    <mergeCell ref="AG40:AH40"/>
    <mergeCell ref="BG40:BI40"/>
    <mergeCell ref="A41:B41"/>
    <mergeCell ref="C41:R41"/>
    <mergeCell ref="S41:T41"/>
    <mergeCell ref="U41:V41"/>
    <mergeCell ref="W41:X41"/>
    <mergeCell ref="Y41:Z41"/>
    <mergeCell ref="AA41:AB41"/>
    <mergeCell ref="AC41:AD41"/>
    <mergeCell ref="AE41:AF41"/>
    <mergeCell ref="AG41:AH41"/>
    <mergeCell ref="BG41:BI41"/>
    <mergeCell ref="A42:B42"/>
    <mergeCell ref="C42:R42"/>
    <mergeCell ref="S42:T42"/>
    <mergeCell ref="W42:X42"/>
    <mergeCell ref="Y42:Z42"/>
    <mergeCell ref="AA42:AB42"/>
    <mergeCell ref="AC42:AD42"/>
    <mergeCell ref="AE42:AF42"/>
    <mergeCell ref="AG42:AH42"/>
    <mergeCell ref="BG42:BI42"/>
    <mergeCell ref="A43:B43"/>
    <mergeCell ref="C43:R43"/>
    <mergeCell ref="S43:T43"/>
    <mergeCell ref="W43:X43"/>
    <mergeCell ref="Y43:Z43"/>
    <mergeCell ref="AA43:AB43"/>
    <mergeCell ref="AC43:AD43"/>
    <mergeCell ref="AE43:AF43"/>
    <mergeCell ref="AG43:AH43"/>
    <mergeCell ref="BG43:BI43"/>
    <mergeCell ref="A44:B44"/>
    <mergeCell ref="C44:R44"/>
    <mergeCell ref="S44:T44"/>
    <mergeCell ref="U44:V44"/>
    <mergeCell ref="W44:X44"/>
    <mergeCell ref="Y44:Z44"/>
    <mergeCell ref="AA44:AB44"/>
    <mergeCell ref="AC44:AD44"/>
    <mergeCell ref="AE44:AF44"/>
    <mergeCell ref="AG44:AH44"/>
    <mergeCell ref="BG44:BI44"/>
    <mergeCell ref="C47:R47"/>
    <mergeCell ref="S47:T47"/>
    <mergeCell ref="U47:V47"/>
    <mergeCell ref="W47:X47"/>
    <mergeCell ref="Y47:Z47"/>
    <mergeCell ref="AA47:AB47"/>
    <mergeCell ref="AC47:AD47"/>
    <mergeCell ref="AE47:AF47"/>
    <mergeCell ref="AG47:AH47"/>
    <mergeCell ref="A48:B48"/>
    <mergeCell ref="C48:R48"/>
    <mergeCell ref="S48:T48"/>
    <mergeCell ref="W48:X48"/>
    <mergeCell ref="Y48:Z48"/>
    <mergeCell ref="AA48:AB48"/>
    <mergeCell ref="AC48:AD48"/>
    <mergeCell ref="AE48:AF48"/>
    <mergeCell ref="AG48:AH48"/>
    <mergeCell ref="BG48:BI48"/>
    <mergeCell ref="A49:B49"/>
    <mergeCell ref="C49:R49"/>
    <mergeCell ref="S49:T49"/>
    <mergeCell ref="U49:V49"/>
    <mergeCell ref="W49:X49"/>
    <mergeCell ref="Y49:Z49"/>
    <mergeCell ref="AA49:AB49"/>
    <mergeCell ref="AC49:AD49"/>
    <mergeCell ref="AE49:AF49"/>
    <mergeCell ref="AG49:AH49"/>
    <mergeCell ref="BG49:BI49"/>
    <mergeCell ref="A50:B50"/>
    <mergeCell ref="C50:R50"/>
    <mergeCell ref="S50:T50"/>
    <mergeCell ref="U50:V50"/>
    <mergeCell ref="W50:X50"/>
    <mergeCell ref="Y50:Z50"/>
    <mergeCell ref="AA50:AB50"/>
    <mergeCell ref="AC50:AD50"/>
    <mergeCell ref="AE50:AF50"/>
    <mergeCell ref="AG50:AH50"/>
    <mergeCell ref="BG50:BI50"/>
    <mergeCell ref="A51:B51"/>
    <mergeCell ref="C51:R51"/>
    <mergeCell ref="S51:T51"/>
    <mergeCell ref="U51:V51"/>
    <mergeCell ref="W51:X51"/>
    <mergeCell ref="Y51:Z51"/>
    <mergeCell ref="AA51:AB51"/>
    <mergeCell ref="AC51:AD51"/>
    <mergeCell ref="AE51:AF51"/>
    <mergeCell ref="AG51:AH51"/>
    <mergeCell ref="BG51:BI51"/>
    <mergeCell ref="A52:B52"/>
    <mergeCell ref="C52:R52"/>
    <mergeCell ref="U52:V52"/>
    <mergeCell ref="W52:X52"/>
    <mergeCell ref="Y52:Z52"/>
    <mergeCell ref="AA52:AB52"/>
    <mergeCell ref="AC52:AD52"/>
    <mergeCell ref="AE52:AF52"/>
    <mergeCell ref="AG52:AH52"/>
    <mergeCell ref="BG52:BI52"/>
    <mergeCell ref="A53:B53"/>
    <mergeCell ref="C53:R53"/>
    <mergeCell ref="S53:T53"/>
    <mergeCell ref="U53:V53"/>
    <mergeCell ref="W53:X53"/>
    <mergeCell ref="Y53:Z53"/>
    <mergeCell ref="AA53:AB53"/>
    <mergeCell ref="AC53:AD53"/>
    <mergeCell ref="AE53:AF53"/>
    <mergeCell ref="AG53:AH53"/>
    <mergeCell ref="BG53:BI53"/>
    <mergeCell ref="A54:B54"/>
    <mergeCell ref="C54:R54"/>
    <mergeCell ref="S54:T54"/>
    <mergeCell ref="U54:V54"/>
    <mergeCell ref="W54:X54"/>
    <mergeCell ref="Y54:Z54"/>
    <mergeCell ref="AA54:AB54"/>
    <mergeCell ref="AC54:AD54"/>
    <mergeCell ref="AE54:AF54"/>
    <mergeCell ref="AG54:AH54"/>
    <mergeCell ref="BG54:BI54"/>
    <mergeCell ref="C55:R55"/>
    <mergeCell ref="U55:V55"/>
    <mergeCell ref="W55:X55"/>
    <mergeCell ref="Y55:Z55"/>
    <mergeCell ref="AA55:AB55"/>
    <mergeCell ref="AC55:AD55"/>
    <mergeCell ref="AE55:AF55"/>
    <mergeCell ref="AG55:AH55"/>
    <mergeCell ref="C56:R56"/>
    <mergeCell ref="S56:T56"/>
    <mergeCell ref="U56:V56"/>
    <mergeCell ref="W56:X56"/>
    <mergeCell ref="Y56:Z56"/>
    <mergeCell ref="AA56:AB56"/>
    <mergeCell ref="AC56:AD56"/>
    <mergeCell ref="AE56:AF56"/>
    <mergeCell ref="AG56:AH56"/>
    <mergeCell ref="A57:B57"/>
    <mergeCell ref="C57:R57"/>
    <mergeCell ref="S57:T57"/>
    <mergeCell ref="U57:V57"/>
    <mergeCell ref="W57:X57"/>
    <mergeCell ref="Y57:Z57"/>
    <mergeCell ref="AA57:AB57"/>
    <mergeCell ref="AC57:AD57"/>
    <mergeCell ref="AE57:AF57"/>
    <mergeCell ref="AG57:AH57"/>
    <mergeCell ref="BG57:BI57"/>
    <mergeCell ref="A58:B58"/>
    <mergeCell ref="C58:R58"/>
    <mergeCell ref="U58:V58"/>
    <mergeCell ref="W58:X58"/>
    <mergeCell ref="Y58:Z58"/>
    <mergeCell ref="AA58:AB58"/>
    <mergeCell ref="AC58:AD58"/>
    <mergeCell ref="AE58:AF58"/>
    <mergeCell ref="AG58:AH58"/>
    <mergeCell ref="BG58:BI58"/>
    <mergeCell ref="C59:R59"/>
    <mergeCell ref="U59:V59"/>
    <mergeCell ref="W59:X59"/>
    <mergeCell ref="Y59:Z59"/>
    <mergeCell ref="AA59:AB59"/>
    <mergeCell ref="AC59:AD59"/>
    <mergeCell ref="AE59:AF59"/>
    <mergeCell ref="AG59:AH59"/>
    <mergeCell ref="C60:R60"/>
    <mergeCell ref="S60:T60"/>
    <mergeCell ref="U60:V60"/>
    <mergeCell ref="W60:X60"/>
    <mergeCell ref="Y60:Z60"/>
    <mergeCell ref="AA60:AB60"/>
    <mergeCell ref="AC60:AD60"/>
    <mergeCell ref="AE60:AF60"/>
    <mergeCell ref="AG60:AH60"/>
    <mergeCell ref="C61:R61"/>
    <mergeCell ref="S61:T61"/>
    <mergeCell ref="U61:V61"/>
    <mergeCell ref="W61:X61"/>
    <mergeCell ref="Y61:Z61"/>
    <mergeCell ref="AA61:AB61"/>
    <mergeCell ref="AC61:AD61"/>
    <mergeCell ref="AE61:AF61"/>
    <mergeCell ref="AG61:AH61"/>
    <mergeCell ref="A62:B62"/>
    <mergeCell ref="C62:R62"/>
    <mergeCell ref="S62:T62"/>
    <mergeCell ref="U62:V62"/>
    <mergeCell ref="W62:X62"/>
    <mergeCell ref="Y62:Z62"/>
    <mergeCell ref="AA62:AB62"/>
    <mergeCell ref="AC62:AD62"/>
    <mergeCell ref="AE62:AF62"/>
    <mergeCell ref="AG62:AH62"/>
    <mergeCell ref="BG62:BI62"/>
    <mergeCell ref="A63:B63"/>
    <mergeCell ref="C63:R63"/>
    <mergeCell ref="S63:T63"/>
    <mergeCell ref="U63:V63"/>
    <mergeCell ref="W63:X63"/>
    <mergeCell ref="Y63:Z63"/>
    <mergeCell ref="AA63:AB63"/>
    <mergeCell ref="AC63:AD63"/>
    <mergeCell ref="AE63:AF63"/>
    <mergeCell ref="AG63:AH63"/>
    <mergeCell ref="BG63:BI63"/>
    <mergeCell ref="A64:B64"/>
    <mergeCell ref="C64:R64"/>
    <mergeCell ref="S64:T64"/>
    <mergeCell ref="U64:V64"/>
    <mergeCell ref="W64:X64"/>
    <mergeCell ref="Y64:Z64"/>
    <mergeCell ref="AA64:AB64"/>
    <mergeCell ref="AC64:AD64"/>
    <mergeCell ref="AE64:AF64"/>
    <mergeCell ref="AG64:AH64"/>
    <mergeCell ref="BG64:BI64"/>
    <mergeCell ref="A65:B65"/>
    <mergeCell ref="C65:R65"/>
    <mergeCell ref="S65:T65"/>
    <mergeCell ref="W65:X65"/>
    <mergeCell ref="Y65:Z65"/>
    <mergeCell ref="AA65:AB65"/>
    <mergeCell ref="AC65:AD65"/>
    <mergeCell ref="AE65:AF65"/>
    <mergeCell ref="AG65:AH65"/>
    <mergeCell ref="BG65:BI65"/>
    <mergeCell ref="A66:B66"/>
    <mergeCell ref="C66:R66"/>
    <mergeCell ref="S66:T66"/>
    <mergeCell ref="W66:X66"/>
    <mergeCell ref="Y66:Z66"/>
    <mergeCell ref="AA66:AB66"/>
    <mergeCell ref="AC66:AD66"/>
    <mergeCell ref="AE66:AF66"/>
    <mergeCell ref="AG66:AH66"/>
    <mergeCell ref="BG66:BI66"/>
    <mergeCell ref="A67:B67"/>
    <mergeCell ref="C67:R67"/>
    <mergeCell ref="S67:T67"/>
    <mergeCell ref="W67:X67"/>
    <mergeCell ref="Y67:Z67"/>
    <mergeCell ref="AA67:AB67"/>
    <mergeCell ref="AC67:AD67"/>
    <mergeCell ref="AE67:AF67"/>
    <mergeCell ref="AG67:AH67"/>
    <mergeCell ref="BG67:BI67"/>
    <mergeCell ref="A68:B68"/>
    <mergeCell ref="C68:R68"/>
    <mergeCell ref="S68:T68"/>
    <mergeCell ref="U68:V68"/>
    <mergeCell ref="W68:X68"/>
    <mergeCell ref="Y68:Z68"/>
    <mergeCell ref="AA68:AB68"/>
    <mergeCell ref="AC68:AD68"/>
    <mergeCell ref="AE68:AF68"/>
    <mergeCell ref="AG68:AH68"/>
    <mergeCell ref="BG68:BI68"/>
    <mergeCell ref="A69:B69"/>
    <mergeCell ref="C69:R69"/>
    <mergeCell ref="S69:T69"/>
    <mergeCell ref="U69:V69"/>
    <mergeCell ref="W69:X69"/>
    <mergeCell ref="Y69:Z69"/>
    <mergeCell ref="AA69:AB69"/>
    <mergeCell ref="AC69:AD69"/>
    <mergeCell ref="AE69:AF69"/>
    <mergeCell ref="AG69:AH69"/>
    <mergeCell ref="BG69:BI69"/>
    <mergeCell ref="C70:R70"/>
    <mergeCell ref="S70:T70"/>
    <mergeCell ref="U70:V70"/>
    <mergeCell ref="W70:X70"/>
    <mergeCell ref="Y70:Z70"/>
    <mergeCell ref="AA70:AB70"/>
    <mergeCell ref="AC70:AD70"/>
    <mergeCell ref="AE70:AF70"/>
    <mergeCell ref="AG70:AH70"/>
    <mergeCell ref="C71:R71"/>
    <mergeCell ref="S71:T71"/>
    <mergeCell ref="U71:V71"/>
    <mergeCell ref="W71:X71"/>
    <mergeCell ref="Y71:Z71"/>
    <mergeCell ref="AA71:AB71"/>
    <mergeCell ref="AC71:AD71"/>
    <mergeCell ref="AE71:AF71"/>
    <mergeCell ref="AG71:AH71"/>
    <mergeCell ref="A72:B72"/>
    <mergeCell ref="C72:R72"/>
    <mergeCell ref="S72:T72"/>
    <mergeCell ref="U72:V72"/>
    <mergeCell ref="W72:X72"/>
    <mergeCell ref="Y72:Z72"/>
    <mergeCell ref="AA72:AB72"/>
    <mergeCell ref="AC72:AD72"/>
    <mergeCell ref="AE72:AF72"/>
    <mergeCell ref="AG72:AH72"/>
    <mergeCell ref="BG72:BI72"/>
    <mergeCell ref="A73:B73"/>
    <mergeCell ref="C73:R73"/>
    <mergeCell ref="S73:T73"/>
    <mergeCell ref="U73:V73"/>
    <mergeCell ref="W73:X73"/>
    <mergeCell ref="Y73:Z73"/>
    <mergeCell ref="AA73:AB73"/>
    <mergeCell ref="AC73:AD73"/>
    <mergeCell ref="AE73:AF73"/>
    <mergeCell ref="AG73:AH73"/>
    <mergeCell ref="BG73:BI73"/>
    <mergeCell ref="C74:R74"/>
    <mergeCell ref="S74:T74"/>
    <mergeCell ref="U74:V74"/>
    <mergeCell ref="W74:X74"/>
    <mergeCell ref="Y74:Z74"/>
    <mergeCell ref="AA74:AB74"/>
    <mergeCell ref="AC74:AD74"/>
    <mergeCell ref="AE74:AF74"/>
    <mergeCell ref="AG74:AH74"/>
    <mergeCell ref="C75:R75"/>
    <mergeCell ref="S75:T75"/>
    <mergeCell ref="U75:V75"/>
    <mergeCell ref="W75:X75"/>
    <mergeCell ref="Y75:Z75"/>
    <mergeCell ref="AA75:AB75"/>
    <mergeCell ref="AC75:AD75"/>
    <mergeCell ref="AE75:AF75"/>
    <mergeCell ref="AG75:AH75"/>
    <mergeCell ref="A76:B76"/>
    <mergeCell ref="C76:R76"/>
    <mergeCell ref="S76:T76"/>
    <mergeCell ref="U76:V76"/>
    <mergeCell ref="W76:X76"/>
    <mergeCell ref="Y76:Z76"/>
    <mergeCell ref="AA76:AB76"/>
    <mergeCell ref="AC76:AD76"/>
    <mergeCell ref="AE76:AF76"/>
    <mergeCell ref="AG76:AH76"/>
    <mergeCell ref="BG76:BI76"/>
    <mergeCell ref="A77:B77"/>
    <mergeCell ref="C77:R77"/>
    <mergeCell ref="S77:T77"/>
    <mergeCell ref="U77:V77"/>
    <mergeCell ref="W77:X77"/>
    <mergeCell ref="Y77:Z77"/>
    <mergeCell ref="AA77:AB77"/>
    <mergeCell ref="AC77:AD77"/>
    <mergeCell ref="AE77:AF77"/>
    <mergeCell ref="AG77:AH77"/>
    <mergeCell ref="BG77:BI77"/>
    <mergeCell ref="A78:B78"/>
    <mergeCell ref="C78:R78"/>
    <mergeCell ref="S78:T78"/>
    <mergeCell ref="U78:V78"/>
    <mergeCell ref="W78:X78"/>
    <mergeCell ref="Y78:Z78"/>
    <mergeCell ref="AA78:AB78"/>
    <mergeCell ref="AC78:AD78"/>
    <mergeCell ref="AE78:AF78"/>
    <mergeCell ref="AG78:AH78"/>
    <mergeCell ref="BG78:BI78"/>
    <mergeCell ref="A79:B79"/>
    <mergeCell ref="C79:R79"/>
    <mergeCell ref="S79:T79"/>
    <mergeCell ref="U79:V79"/>
    <mergeCell ref="W79:X79"/>
    <mergeCell ref="Y79:Z79"/>
    <mergeCell ref="AA79:AB79"/>
    <mergeCell ref="AC79:AD79"/>
    <mergeCell ref="AE79:AF79"/>
    <mergeCell ref="AG79:AH79"/>
    <mergeCell ref="BG79:BI79"/>
    <mergeCell ref="A80:B80"/>
    <mergeCell ref="C80:R80"/>
    <mergeCell ref="S80:T80"/>
    <mergeCell ref="U80:V80"/>
    <mergeCell ref="W80:X80"/>
    <mergeCell ref="Y80:Z80"/>
    <mergeCell ref="AA80:AB80"/>
    <mergeCell ref="AC80:AD80"/>
    <mergeCell ref="AE80:AF80"/>
    <mergeCell ref="AG80:AH80"/>
    <mergeCell ref="BG80:BI80"/>
    <mergeCell ref="C81:R81"/>
    <mergeCell ref="S81:T81"/>
    <mergeCell ref="U81:V81"/>
    <mergeCell ref="W81:X81"/>
    <mergeCell ref="Y81:Z81"/>
    <mergeCell ref="AA81:AB81"/>
    <mergeCell ref="AC81:AD81"/>
    <mergeCell ref="AE81:AF81"/>
    <mergeCell ref="AG81:AH81"/>
    <mergeCell ref="C82:R82"/>
    <mergeCell ref="S82:T82"/>
    <mergeCell ref="U82:V82"/>
    <mergeCell ref="W82:X82"/>
    <mergeCell ref="Y82:Z82"/>
    <mergeCell ref="AA82:AB82"/>
    <mergeCell ref="AC82:AD82"/>
    <mergeCell ref="AE82:AF82"/>
    <mergeCell ref="AG82:AH82"/>
    <mergeCell ref="A83:B83"/>
    <mergeCell ref="C83:R83"/>
    <mergeCell ref="S83:T83"/>
    <mergeCell ref="U83:V83"/>
    <mergeCell ref="W83:X83"/>
    <mergeCell ref="Y83:Z83"/>
    <mergeCell ref="AA83:AB83"/>
    <mergeCell ref="AC83:AD83"/>
    <mergeCell ref="AE83:AF83"/>
    <mergeCell ref="AG83:AH83"/>
    <mergeCell ref="BG83:BI83"/>
    <mergeCell ref="A84:B84"/>
    <mergeCell ref="C84:R84"/>
    <mergeCell ref="S84:T84"/>
    <mergeCell ref="U84:V84"/>
    <mergeCell ref="W84:X84"/>
    <mergeCell ref="Y84:Z84"/>
    <mergeCell ref="AA84:AB84"/>
    <mergeCell ref="AC84:AD84"/>
    <mergeCell ref="AE84:AF84"/>
    <mergeCell ref="AG84:AH84"/>
    <mergeCell ref="BG84:BI84"/>
    <mergeCell ref="A85:B85"/>
    <mergeCell ref="C85:R85"/>
    <mergeCell ref="S85:T85"/>
    <mergeCell ref="U85:V85"/>
    <mergeCell ref="W85:X85"/>
    <mergeCell ref="Y85:Z85"/>
    <mergeCell ref="AA85:AB85"/>
    <mergeCell ref="AC85:AD85"/>
    <mergeCell ref="AE85:AF85"/>
    <mergeCell ref="AG85:AH85"/>
    <mergeCell ref="BG85:BI85"/>
    <mergeCell ref="W87:AH87"/>
    <mergeCell ref="AI87:BF87"/>
    <mergeCell ref="AA88:AH88"/>
    <mergeCell ref="AI88:AN88"/>
    <mergeCell ref="AO88:AT88"/>
    <mergeCell ref="AU88:AZ88"/>
    <mergeCell ref="BA88:BF88"/>
    <mergeCell ref="AI89:AK89"/>
    <mergeCell ref="AL89:AN89"/>
    <mergeCell ref="AO89:AQ89"/>
    <mergeCell ref="AR89:AT89"/>
    <mergeCell ref="AU89:AW89"/>
    <mergeCell ref="AX89:AZ89"/>
    <mergeCell ref="BA89:BC89"/>
    <mergeCell ref="BD89:BF89"/>
    <mergeCell ref="AJ90:AK90"/>
    <mergeCell ref="AM90:AN90"/>
    <mergeCell ref="AP90:AQ90"/>
    <mergeCell ref="AS90:AT90"/>
    <mergeCell ref="AV90:AW90"/>
    <mergeCell ref="AY90:AZ90"/>
    <mergeCell ref="BB90:BC90"/>
    <mergeCell ref="BE90:BF90"/>
    <mergeCell ref="A92:B92"/>
    <mergeCell ref="C92:R92"/>
    <mergeCell ref="S92:T92"/>
    <mergeCell ref="U92:V92"/>
    <mergeCell ref="W92:X92"/>
    <mergeCell ref="Y92:Z92"/>
    <mergeCell ref="AA92:AB92"/>
    <mergeCell ref="AC92:AD92"/>
    <mergeCell ref="AE92:AF92"/>
    <mergeCell ref="AG92:AH92"/>
    <mergeCell ref="BG92:BI92"/>
    <mergeCell ref="A93:B93"/>
    <mergeCell ref="C93:R93"/>
    <mergeCell ref="S93:T93"/>
    <mergeCell ref="U93:V93"/>
    <mergeCell ref="W93:X93"/>
    <mergeCell ref="Y93:Z93"/>
    <mergeCell ref="AA93:AB93"/>
    <mergeCell ref="AC93:AD93"/>
    <mergeCell ref="AE93:AF93"/>
    <mergeCell ref="AG93:AH93"/>
    <mergeCell ref="BG93:BI93"/>
    <mergeCell ref="A94:B94"/>
    <mergeCell ref="C94:R94"/>
    <mergeCell ref="S94:T94"/>
    <mergeCell ref="U94:V94"/>
    <mergeCell ref="W94:X94"/>
    <mergeCell ref="Y94:Z94"/>
    <mergeCell ref="AA94:AB94"/>
    <mergeCell ref="AC94:AD94"/>
    <mergeCell ref="AE94:AF94"/>
    <mergeCell ref="AG94:AH94"/>
    <mergeCell ref="BG94:BI94"/>
    <mergeCell ref="A95:B95"/>
    <mergeCell ref="C95:R95"/>
    <mergeCell ref="S95:T95"/>
    <mergeCell ref="U95:V95"/>
    <mergeCell ref="W95:X95"/>
    <mergeCell ref="Y95:Z95"/>
    <mergeCell ref="AA95:AB95"/>
    <mergeCell ref="AC95:AD95"/>
    <mergeCell ref="AE95:AF95"/>
    <mergeCell ref="AG95:AH95"/>
    <mergeCell ref="BG95:BI95"/>
    <mergeCell ref="A96:B96"/>
    <mergeCell ref="C96:R96"/>
    <mergeCell ref="S96:T96"/>
    <mergeCell ref="U96:V96"/>
    <mergeCell ref="W96:X96"/>
    <mergeCell ref="Y96:Z96"/>
    <mergeCell ref="AA96:AB96"/>
    <mergeCell ref="AC96:AD96"/>
    <mergeCell ref="AE96:AF96"/>
    <mergeCell ref="AG96:AH96"/>
    <mergeCell ref="BG96:BI96"/>
    <mergeCell ref="A97:B97"/>
    <mergeCell ref="C97:R97"/>
    <mergeCell ref="S97:T97"/>
    <mergeCell ref="U97:V97"/>
    <mergeCell ref="W97:X97"/>
    <mergeCell ref="Y97:Z97"/>
    <mergeCell ref="AA97:AB97"/>
    <mergeCell ref="AC97:AD97"/>
    <mergeCell ref="AE97:AF97"/>
    <mergeCell ref="AG97:AH97"/>
    <mergeCell ref="BG97:BI97"/>
    <mergeCell ref="A98:B98"/>
    <mergeCell ref="C98:R98"/>
    <mergeCell ref="S98:T98"/>
    <mergeCell ref="U98:V98"/>
    <mergeCell ref="W98:X98"/>
    <mergeCell ref="Y98:Z98"/>
    <mergeCell ref="AA98:AB98"/>
    <mergeCell ref="AC98:AD98"/>
    <mergeCell ref="AE98:AF98"/>
    <mergeCell ref="AG98:AH98"/>
    <mergeCell ref="BG98:BI98"/>
    <mergeCell ref="A99:B99"/>
    <mergeCell ref="C99:R99"/>
    <mergeCell ref="S99:T99"/>
    <mergeCell ref="U99:V99"/>
    <mergeCell ref="W99:X99"/>
    <mergeCell ref="Y99:Z99"/>
    <mergeCell ref="AA99:AB99"/>
    <mergeCell ref="AC99:AD99"/>
    <mergeCell ref="AE99:AF99"/>
    <mergeCell ref="AG99:AH99"/>
    <mergeCell ref="BG99:BI99"/>
    <mergeCell ref="A100:B100"/>
    <mergeCell ref="C100:R100"/>
    <mergeCell ref="S100:T100"/>
    <mergeCell ref="U100:V100"/>
    <mergeCell ref="W100:X100"/>
    <mergeCell ref="Y100:Z100"/>
    <mergeCell ref="AA100:AB100"/>
    <mergeCell ref="AC100:AD100"/>
    <mergeCell ref="AE100:AF100"/>
    <mergeCell ref="AG100:AH100"/>
    <mergeCell ref="BG100:BI100"/>
    <mergeCell ref="A101:B101"/>
    <mergeCell ref="C101:R101"/>
    <mergeCell ref="S101:T101"/>
    <mergeCell ref="U101:V101"/>
    <mergeCell ref="W101:X101"/>
    <mergeCell ref="Y101:Z101"/>
    <mergeCell ref="AA101:AB101"/>
    <mergeCell ref="AC101:AD101"/>
    <mergeCell ref="AE101:AF101"/>
    <mergeCell ref="AG101:AH101"/>
    <mergeCell ref="BG101:BI101"/>
    <mergeCell ref="C102:R102"/>
    <mergeCell ref="S102:T102"/>
    <mergeCell ref="U102:V102"/>
    <mergeCell ref="W102:X102"/>
    <mergeCell ref="Y102:Z102"/>
    <mergeCell ref="AA102:AB102"/>
    <mergeCell ref="AC102:AD102"/>
    <mergeCell ref="AE102:AF102"/>
    <mergeCell ref="AG102:AH102"/>
    <mergeCell ref="C103:R103"/>
    <mergeCell ref="S103:T103"/>
    <mergeCell ref="U103:V103"/>
    <mergeCell ref="W103:X103"/>
    <mergeCell ref="Y103:Z103"/>
    <mergeCell ref="AA103:AB103"/>
    <mergeCell ref="AC103:AD103"/>
    <mergeCell ref="AE103:AF103"/>
    <mergeCell ref="AG103:AH103"/>
    <mergeCell ref="A104:B104"/>
    <mergeCell ref="C104:R104"/>
    <mergeCell ref="S104:T104"/>
    <mergeCell ref="U104:V104"/>
    <mergeCell ref="W104:X104"/>
    <mergeCell ref="Y104:Z104"/>
    <mergeCell ref="AA104:AB104"/>
    <mergeCell ref="AC104:AD104"/>
    <mergeCell ref="AE104:AF104"/>
    <mergeCell ref="AG104:AH104"/>
    <mergeCell ref="BG104:BI104"/>
    <mergeCell ref="C105:R105"/>
    <mergeCell ref="U105:V105"/>
    <mergeCell ref="W105:X105"/>
    <mergeCell ref="Y105:Z105"/>
    <mergeCell ref="AA105:AB105"/>
    <mergeCell ref="AC105:AD105"/>
    <mergeCell ref="AE105:AF105"/>
    <mergeCell ref="AG105:AH105"/>
    <mergeCell ref="C106:R106"/>
    <mergeCell ref="S106:T106"/>
    <mergeCell ref="U106:V106"/>
    <mergeCell ref="W106:X106"/>
    <mergeCell ref="Y106:Z106"/>
    <mergeCell ref="AA106:AB106"/>
    <mergeCell ref="AC106:AD106"/>
    <mergeCell ref="AE106:AF106"/>
    <mergeCell ref="AG106:AH106"/>
    <mergeCell ref="A107:B107"/>
    <mergeCell ref="C107:R107"/>
    <mergeCell ref="S107:T107"/>
    <mergeCell ref="U107:V107"/>
    <mergeCell ref="W107:X107"/>
    <mergeCell ref="Y107:Z107"/>
    <mergeCell ref="AA107:AB107"/>
    <mergeCell ref="AC107:AD107"/>
    <mergeCell ref="AE107:AF107"/>
    <mergeCell ref="AG107:AH107"/>
    <mergeCell ref="BG107:BI107"/>
    <mergeCell ref="A108:B108"/>
    <mergeCell ref="C108:R108"/>
    <mergeCell ref="S108:T108"/>
    <mergeCell ref="U108:V108"/>
    <mergeCell ref="W108:X108"/>
    <mergeCell ref="Y108:Z108"/>
    <mergeCell ref="AA108:AB108"/>
    <mergeCell ref="AC108:AD108"/>
    <mergeCell ref="AE108:AF108"/>
    <mergeCell ref="AG108:AH108"/>
    <mergeCell ref="BG108:BI108"/>
    <mergeCell ref="C109:R109"/>
    <mergeCell ref="S109:T109"/>
    <mergeCell ref="U109:V109"/>
    <mergeCell ref="W109:X109"/>
    <mergeCell ref="Y109:Z109"/>
    <mergeCell ref="AA109:AB109"/>
    <mergeCell ref="AC109:AD109"/>
    <mergeCell ref="AE109:AF109"/>
    <mergeCell ref="AG109:AH109"/>
    <mergeCell ref="C110:R110"/>
    <mergeCell ref="S110:T110"/>
    <mergeCell ref="U110:V110"/>
    <mergeCell ref="W110:X110"/>
    <mergeCell ref="Y110:Z110"/>
    <mergeCell ref="AA110:AB110"/>
    <mergeCell ref="AC110:AD110"/>
    <mergeCell ref="AE110:AF110"/>
    <mergeCell ref="AG110:AH110"/>
    <mergeCell ref="A111:B111"/>
    <mergeCell ref="C111:R111"/>
    <mergeCell ref="S111:T111"/>
    <mergeCell ref="U111:V111"/>
    <mergeCell ref="W111:X111"/>
    <mergeCell ref="Y111:Z111"/>
    <mergeCell ref="AA111:AB111"/>
    <mergeCell ref="AC111:AD111"/>
    <mergeCell ref="AE111:AF111"/>
    <mergeCell ref="AG111:AH111"/>
    <mergeCell ref="BG111:BI111"/>
    <mergeCell ref="C112:R112"/>
    <mergeCell ref="U112:V112"/>
    <mergeCell ref="W112:X112"/>
    <mergeCell ref="Y112:Z112"/>
    <mergeCell ref="AA112:AB112"/>
    <mergeCell ref="AC112:AD112"/>
    <mergeCell ref="AE112:AF112"/>
    <mergeCell ref="AG112:AH112"/>
    <mergeCell ref="C113:R113"/>
    <mergeCell ref="S113:T113"/>
    <mergeCell ref="U113:V113"/>
    <mergeCell ref="W113:X113"/>
    <mergeCell ref="Y113:Z113"/>
    <mergeCell ref="AA113:AB113"/>
    <mergeCell ref="AC113:AD113"/>
    <mergeCell ref="AE113:AF113"/>
    <mergeCell ref="AG113:AH113"/>
    <mergeCell ref="A114:B114"/>
    <mergeCell ref="C114:R114"/>
    <mergeCell ref="S114:T114"/>
    <mergeCell ref="U114:V114"/>
    <mergeCell ref="W114:X114"/>
    <mergeCell ref="Y114:Z114"/>
    <mergeCell ref="AA114:AB114"/>
    <mergeCell ref="AC114:AD114"/>
    <mergeCell ref="AE114:AF114"/>
    <mergeCell ref="AG114:AH114"/>
    <mergeCell ref="BG114:BI114"/>
    <mergeCell ref="A115:B115"/>
    <mergeCell ref="C115:R115"/>
    <mergeCell ref="S115:T115"/>
    <mergeCell ref="U115:V115"/>
    <mergeCell ref="W115:X115"/>
    <mergeCell ref="Y115:Z115"/>
    <mergeCell ref="AA115:AB115"/>
    <mergeCell ref="AC115:AD115"/>
    <mergeCell ref="AE115:AF115"/>
    <mergeCell ref="AG115:AH115"/>
    <mergeCell ref="BG115:BI115"/>
    <mergeCell ref="A116:B116"/>
    <mergeCell ref="C116:R116"/>
    <mergeCell ref="S116:T116"/>
    <mergeCell ref="U116:V116"/>
    <mergeCell ref="W116:X116"/>
    <mergeCell ref="Y116:Z116"/>
    <mergeCell ref="AA116:AB116"/>
    <mergeCell ref="AC116:AD116"/>
    <mergeCell ref="AE116:AF116"/>
    <mergeCell ref="AG116:AH116"/>
    <mergeCell ref="BG116:BI116"/>
    <mergeCell ref="A117:B117"/>
    <mergeCell ref="C117:R117"/>
    <mergeCell ref="S117:T117"/>
    <mergeCell ref="U117:V117"/>
    <mergeCell ref="W117:X117"/>
    <mergeCell ref="Y117:Z117"/>
    <mergeCell ref="AA117:AB117"/>
    <mergeCell ref="AC117:AD117"/>
    <mergeCell ref="AE117:AF117"/>
    <mergeCell ref="AG117:AH117"/>
    <mergeCell ref="BG117:BI117"/>
    <mergeCell ref="A118:B118"/>
    <mergeCell ref="C118:R118"/>
    <mergeCell ref="S118:T118"/>
    <mergeCell ref="U118:V118"/>
    <mergeCell ref="W118:X118"/>
    <mergeCell ref="Y118:Z118"/>
    <mergeCell ref="AA118:AB118"/>
    <mergeCell ref="AC118:AD118"/>
    <mergeCell ref="AE118:AF118"/>
    <mergeCell ref="AG118:AH118"/>
    <mergeCell ref="BG118:BI118"/>
    <mergeCell ref="A119:B119"/>
    <mergeCell ref="C119:R119"/>
    <mergeCell ref="S119:T119"/>
    <mergeCell ref="U119:V119"/>
    <mergeCell ref="W119:X119"/>
    <mergeCell ref="Y119:Z119"/>
    <mergeCell ref="AA119:AB119"/>
    <mergeCell ref="AC119:AD119"/>
    <mergeCell ref="AE119:AF119"/>
    <mergeCell ref="AG119:AH119"/>
    <mergeCell ref="BG119:BI119"/>
    <mergeCell ref="A120:B120"/>
    <mergeCell ref="C120:R120"/>
    <mergeCell ref="S120:T120"/>
    <mergeCell ref="U120:V120"/>
    <mergeCell ref="W120:X120"/>
    <mergeCell ref="Y120:Z120"/>
    <mergeCell ref="AA120:AB120"/>
    <mergeCell ref="AC120:AD120"/>
    <mergeCell ref="AE120:AF120"/>
    <mergeCell ref="AG120:AH120"/>
    <mergeCell ref="BG120:BI120"/>
    <mergeCell ref="A121:B121"/>
    <mergeCell ref="C121:R121"/>
    <mergeCell ref="S121:T121"/>
    <mergeCell ref="U121:V121"/>
    <mergeCell ref="W121:X121"/>
    <mergeCell ref="Y121:Z121"/>
    <mergeCell ref="AA121:AB121"/>
    <mergeCell ref="AC121:AD121"/>
    <mergeCell ref="AE121:AF121"/>
    <mergeCell ref="AG121:AH121"/>
    <mergeCell ref="BG121:BI121"/>
    <mergeCell ref="A122:B122"/>
    <mergeCell ref="C122:R122"/>
    <mergeCell ref="S122:T122"/>
    <mergeCell ref="U122:V122"/>
    <mergeCell ref="W122:X122"/>
    <mergeCell ref="Y122:Z122"/>
    <mergeCell ref="AA122:AB122"/>
    <mergeCell ref="AC122:AD122"/>
    <mergeCell ref="AE122:AF122"/>
    <mergeCell ref="AG122:AH122"/>
    <mergeCell ref="BG122:BI122"/>
    <mergeCell ref="A123:B123"/>
    <mergeCell ref="C123:R123"/>
    <mergeCell ref="S123:T123"/>
    <mergeCell ref="U123:V123"/>
    <mergeCell ref="W123:X123"/>
    <mergeCell ref="Y123:Z123"/>
    <mergeCell ref="AA123:AB123"/>
    <mergeCell ref="AC123:AD123"/>
    <mergeCell ref="AE123:AF123"/>
    <mergeCell ref="AG123:AH123"/>
    <mergeCell ref="BG123:BI123"/>
    <mergeCell ref="A124:B124"/>
    <mergeCell ref="C124:R124"/>
    <mergeCell ref="S124:T124"/>
    <mergeCell ref="U124:V124"/>
    <mergeCell ref="W124:X124"/>
    <mergeCell ref="Y124:Z124"/>
    <mergeCell ref="AA124:AB124"/>
    <mergeCell ref="AC124:AD124"/>
    <mergeCell ref="AE124:AF124"/>
    <mergeCell ref="AG124:AH124"/>
    <mergeCell ref="BG124:BI124"/>
    <mergeCell ref="A125:B125"/>
    <mergeCell ref="C125:R125"/>
    <mergeCell ref="S125:T125"/>
    <mergeCell ref="U125:V125"/>
    <mergeCell ref="W125:X125"/>
    <mergeCell ref="Y125:Z125"/>
    <mergeCell ref="AA125:AB125"/>
    <mergeCell ref="AC125:AD125"/>
    <mergeCell ref="AE125:AF125"/>
    <mergeCell ref="AG125:AH125"/>
    <mergeCell ref="BG125:BI125"/>
    <mergeCell ref="A126:B126"/>
    <mergeCell ref="C126:R126"/>
    <mergeCell ref="S126:T126"/>
    <mergeCell ref="U126:V126"/>
    <mergeCell ref="W126:X126"/>
    <mergeCell ref="Y126:Z126"/>
    <mergeCell ref="AA126:AB126"/>
    <mergeCell ref="AC126:AD126"/>
    <mergeCell ref="AE126:AF126"/>
    <mergeCell ref="AG126:AH126"/>
    <mergeCell ref="BG126:BI126"/>
    <mergeCell ref="A127:B127"/>
    <mergeCell ref="C127:R127"/>
    <mergeCell ref="S127:T127"/>
    <mergeCell ref="U127:V127"/>
    <mergeCell ref="W127:X127"/>
    <mergeCell ref="Y127:Z127"/>
    <mergeCell ref="AA127:AB127"/>
    <mergeCell ref="AC127:AD127"/>
    <mergeCell ref="AE127:AF127"/>
    <mergeCell ref="AG127:AH127"/>
    <mergeCell ref="BG127:BI127"/>
    <mergeCell ref="A129:V129"/>
    <mergeCell ref="W129:X129"/>
    <mergeCell ref="Y129:Z129"/>
    <mergeCell ref="AA129:AB129"/>
    <mergeCell ref="AC129:AD129"/>
    <mergeCell ref="AE129:AF129"/>
    <mergeCell ref="AG129:AH129"/>
    <mergeCell ref="BG129:BI129"/>
    <mergeCell ref="A130:V130"/>
    <mergeCell ref="W130:X130"/>
    <mergeCell ref="Y130:Z130"/>
    <mergeCell ref="AA130:AB130"/>
    <mergeCell ref="AC130:AD130"/>
    <mergeCell ref="AE130:AF130"/>
    <mergeCell ref="AG130:AH130"/>
    <mergeCell ref="BG130:BI130"/>
    <mergeCell ref="A131:V131"/>
    <mergeCell ref="W131:X131"/>
    <mergeCell ref="Y131:Z131"/>
    <mergeCell ref="AA131:AB131"/>
    <mergeCell ref="AC131:AD131"/>
    <mergeCell ref="AE131:AF131"/>
    <mergeCell ref="AG131:AH131"/>
    <mergeCell ref="AI131:AK131"/>
    <mergeCell ref="AL131:AN131"/>
    <mergeCell ref="AO131:AQ131"/>
    <mergeCell ref="AR131:AT131"/>
    <mergeCell ref="AU131:AW131"/>
    <mergeCell ref="AX131:AZ131"/>
    <mergeCell ref="BA131:BC131"/>
    <mergeCell ref="BD131:BF131"/>
    <mergeCell ref="BG131:BI131"/>
    <mergeCell ref="A132:V132"/>
    <mergeCell ref="W132:X132"/>
    <mergeCell ref="Y132:Z132"/>
    <mergeCell ref="AA132:AB132"/>
    <mergeCell ref="AC132:AD132"/>
    <mergeCell ref="AE132:AF132"/>
    <mergeCell ref="AG132:AH132"/>
    <mergeCell ref="AI132:AK132"/>
    <mergeCell ref="AL132:AN132"/>
    <mergeCell ref="AO132:AQ132"/>
    <mergeCell ref="AR132:AT132"/>
    <mergeCell ref="AU132:AW132"/>
    <mergeCell ref="AX132:AZ132"/>
    <mergeCell ref="BA132:BC132"/>
    <mergeCell ref="BD132:BF132"/>
    <mergeCell ref="BG132:BI132"/>
    <mergeCell ref="A133:V133"/>
    <mergeCell ref="W133:X133"/>
    <mergeCell ref="Y133:Z133"/>
    <mergeCell ref="AA133:AB133"/>
    <mergeCell ref="AC133:AD133"/>
    <mergeCell ref="AE133:AF133"/>
    <mergeCell ref="AG133:AH133"/>
    <mergeCell ref="AI133:AK133"/>
    <mergeCell ref="AL133:AN133"/>
    <mergeCell ref="AO133:AQ133"/>
    <mergeCell ref="AR133:AT133"/>
    <mergeCell ref="AU133:AW133"/>
    <mergeCell ref="AX133:AZ133"/>
    <mergeCell ref="BA133:BC133"/>
    <mergeCell ref="BD133:BF133"/>
    <mergeCell ref="BG133:BI133"/>
    <mergeCell ref="A134:V134"/>
    <mergeCell ref="W134:X134"/>
    <mergeCell ref="Y134:Z134"/>
    <mergeCell ref="AA134:AB134"/>
    <mergeCell ref="AC134:AD134"/>
    <mergeCell ref="AE134:AF134"/>
    <mergeCell ref="AG134:AH134"/>
    <mergeCell ref="AI134:AK134"/>
    <mergeCell ref="AL134:AN134"/>
    <mergeCell ref="AO134:AQ134"/>
    <mergeCell ref="AR134:AT134"/>
    <mergeCell ref="AU134:AW134"/>
    <mergeCell ref="AX134:AZ134"/>
    <mergeCell ref="BA134:BC134"/>
    <mergeCell ref="BD134:BF134"/>
    <mergeCell ref="BG134:BI134"/>
    <mergeCell ref="A136:Y136"/>
    <mergeCell ref="Z136:AO136"/>
    <mergeCell ref="AP136:AZ136"/>
    <mergeCell ref="BA136:BJ136"/>
    <mergeCell ref="A137:O137"/>
    <mergeCell ref="P137:R137"/>
    <mergeCell ref="S137:U137"/>
    <mergeCell ref="V137:Y137"/>
    <mergeCell ref="Z137:AF137"/>
    <mergeCell ref="AG137:AI137"/>
    <mergeCell ref="AJ137:AL137"/>
    <mergeCell ref="AM137:AO137"/>
    <mergeCell ref="AP137:AS137"/>
    <mergeCell ref="AT137:AV137"/>
    <mergeCell ref="AW137:AZ137"/>
    <mergeCell ref="A138:O138"/>
    <mergeCell ref="P138:R138"/>
    <mergeCell ref="S138:U138"/>
    <mergeCell ref="V138:Y138"/>
    <mergeCell ref="Z138:AF138"/>
    <mergeCell ref="AG138:AI138"/>
    <mergeCell ref="AJ138:AL138"/>
    <mergeCell ref="AM138:AO138"/>
    <mergeCell ref="A139:O139"/>
    <mergeCell ref="P139:R139"/>
    <mergeCell ref="S139:U139"/>
    <mergeCell ref="V139:Y139"/>
    <mergeCell ref="Z139:AF139"/>
    <mergeCell ref="AG139:AI139"/>
    <mergeCell ref="AJ139:AL139"/>
    <mergeCell ref="AM139:AO139"/>
    <mergeCell ref="A140:O140"/>
    <mergeCell ref="P140:R140"/>
    <mergeCell ref="S140:U140"/>
    <mergeCell ref="V140:Y140"/>
    <mergeCell ref="A141:O141"/>
    <mergeCell ref="P141:R141"/>
    <mergeCell ref="S141:U141"/>
    <mergeCell ref="V141:Y141"/>
    <mergeCell ref="A142:O142"/>
    <mergeCell ref="P142:R142"/>
    <mergeCell ref="S142:U142"/>
    <mergeCell ref="V142:Y142"/>
    <mergeCell ref="A143:O143"/>
    <mergeCell ref="P143:R143"/>
    <mergeCell ref="S143:U143"/>
    <mergeCell ref="V143:Y143"/>
    <mergeCell ref="A144:O144"/>
    <mergeCell ref="P144:R144"/>
    <mergeCell ref="S144:U144"/>
    <mergeCell ref="V144:Y144"/>
    <mergeCell ref="A145:O145"/>
    <mergeCell ref="P145:R145"/>
    <mergeCell ref="S145:U145"/>
    <mergeCell ref="V145:Y145"/>
    <mergeCell ref="A146:O146"/>
    <mergeCell ref="P146:R146"/>
    <mergeCell ref="S146:U146"/>
    <mergeCell ref="V146:Y146"/>
    <mergeCell ref="A147:O147"/>
    <mergeCell ref="P147:R147"/>
    <mergeCell ref="S147:U147"/>
    <mergeCell ref="V147:Y147"/>
    <mergeCell ref="A148:O148"/>
    <mergeCell ref="P148:R148"/>
    <mergeCell ref="S148:U148"/>
    <mergeCell ref="V148:Y148"/>
    <mergeCell ref="A149:O149"/>
    <mergeCell ref="P149:R149"/>
    <mergeCell ref="S149:U149"/>
    <mergeCell ref="V149:Y149"/>
    <mergeCell ref="A150:O150"/>
    <mergeCell ref="P150:R150"/>
    <mergeCell ref="S150:U150"/>
    <mergeCell ref="V150:Y150"/>
    <mergeCell ref="A151:O151"/>
    <mergeCell ref="P151:R151"/>
    <mergeCell ref="S151:U151"/>
    <mergeCell ref="V151:Y151"/>
    <mergeCell ref="A152:O152"/>
    <mergeCell ref="P152:R152"/>
    <mergeCell ref="S152:U152"/>
    <mergeCell ref="V152:Y152"/>
    <mergeCell ref="A153:O153"/>
    <mergeCell ref="P153:R153"/>
    <mergeCell ref="S153:U153"/>
    <mergeCell ref="V153:Y153"/>
    <mergeCell ref="A154:O154"/>
    <mergeCell ref="P154:R154"/>
    <mergeCell ref="S154:U154"/>
    <mergeCell ref="V154:Y154"/>
    <mergeCell ref="A155:O155"/>
    <mergeCell ref="P155:R155"/>
    <mergeCell ref="S155:U155"/>
    <mergeCell ref="V155:Y155"/>
    <mergeCell ref="X159:Y159"/>
    <mergeCell ref="BC159:BD159"/>
    <mergeCell ref="X162:Y162"/>
    <mergeCell ref="BC162:BD162"/>
    <mergeCell ref="X165:Y165"/>
    <mergeCell ref="A170:BI170"/>
    <mergeCell ref="A171:D171"/>
    <mergeCell ref="E171:BG171"/>
    <mergeCell ref="BH171:BJ171"/>
    <mergeCell ref="A172:D172"/>
    <mergeCell ref="E172:BG172"/>
    <mergeCell ref="BH172:BJ172"/>
    <mergeCell ref="A173:D173"/>
    <mergeCell ref="E173:BG173"/>
    <mergeCell ref="BH173:BJ173"/>
    <mergeCell ref="A174:D174"/>
    <mergeCell ref="E174:BG174"/>
    <mergeCell ref="BH174:BJ174"/>
    <mergeCell ref="A175:D175"/>
    <mergeCell ref="E175:BG175"/>
    <mergeCell ref="BH175:BJ175"/>
    <mergeCell ref="A176:D176"/>
    <mergeCell ref="E176:BG176"/>
    <mergeCell ref="BH176:BJ176"/>
    <mergeCell ref="A177:D177"/>
    <mergeCell ref="E177:BG177"/>
    <mergeCell ref="BH177:BJ177"/>
    <mergeCell ref="A178:D178"/>
    <mergeCell ref="E178:BG178"/>
    <mergeCell ref="BH178:BJ178"/>
    <mergeCell ref="A179:D179"/>
    <mergeCell ref="E179:BG179"/>
    <mergeCell ref="BH179:BJ179"/>
    <mergeCell ref="A180:D180"/>
    <mergeCell ref="E180:BG180"/>
    <mergeCell ref="BH180:BJ180"/>
    <mergeCell ref="A181:D181"/>
    <mergeCell ref="E181:BG181"/>
    <mergeCell ref="BH181:BJ181"/>
    <mergeCell ref="A182:D182"/>
    <mergeCell ref="E182:BG182"/>
    <mergeCell ref="BH182:BJ182"/>
    <mergeCell ref="A183:D183"/>
    <mergeCell ref="E183:BG183"/>
    <mergeCell ref="BH183:BJ183"/>
    <mergeCell ref="A184:D184"/>
    <mergeCell ref="E184:BG184"/>
    <mergeCell ref="BH184:BJ184"/>
    <mergeCell ref="A185:D185"/>
    <mergeCell ref="E185:BG185"/>
    <mergeCell ref="BH185:BJ185"/>
    <mergeCell ref="A186:D186"/>
    <mergeCell ref="E186:BG186"/>
    <mergeCell ref="BH186:BJ186"/>
    <mergeCell ref="A187:D187"/>
    <mergeCell ref="E187:BG187"/>
    <mergeCell ref="BH187:BJ187"/>
    <mergeCell ref="A188:D188"/>
    <mergeCell ref="E188:BG188"/>
    <mergeCell ref="BH188:BJ188"/>
    <mergeCell ref="A189:D189"/>
    <mergeCell ref="E189:BG189"/>
    <mergeCell ref="BH189:BJ189"/>
    <mergeCell ref="A190:D190"/>
    <mergeCell ref="E190:BG190"/>
    <mergeCell ref="BH190:BJ190"/>
    <mergeCell ref="A191:D191"/>
    <mergeCell ref="E191:BG191"/>
    <mergeCell ref="BH191:BJ191"/>
    <mergeCell ref="A192:D192"/>
    <mergeCell ref="E192:BG192"/>
    <mergeCell ref="BH192:BJ192"/>
    <mergeCell ref="A193:D193"/>
    <mergeCell ref="E193:BG193"/>
    <mergeCell ref="BH193:BJ193"/>
    <mergeCell ref="A194:D194"/>
    <mergeCell ref="E194:BG194"/>
    <mergeCell ref="BH194:BJ194"/>
    <mergeCell ref="A195:D195"/>
    <mergeCell ref="E195:BG195"/>
    <mergeCell ref="BH195:BJ195"/>
    <mergeCell ref="A196:D196"/>
    <mergeCell ref="E196:BG196"/>
    <mergeCell ref="BH196:BJ196"/>
    <mergeCell ref="A197:D197"/>
    <mergeCell ref="E197:BG197"/>
    <mergeCell ref="BH197:BJ197"/>
    <mergeCell ref="A198:D198"/>
    <mergeCell ref="E198:BG198"/>
    <mergeCell ref="BH198:BJ198"/>
    <mergeCell ref="A199:D199"/>
    <mergeCell ref="E199:BG199"/>
    <mergeCell ref="BH199:BJ199"/>
    <mergeCell ref="A200:D200"/>
    <mergeCell ref="E200:BG200"/>
    <mergeCell ref="BH200:BJ200"/>
    <mergeCell ref="A201:D201"/>
    <mergeCell ref="E201:BG201"/>
    <mergeCell ref="BH201:BJ201"/>
    <mergeCell ref="A202:D202"/>
    <mergeCell ref="E202:BG202"/>
    <mergeCell ref="BH202:BJ202"/>
    <mergeCell ref="A203:D203"/>
    <mergeCell ref="E203:BG203"/>
    <mergeCell ref="BH203:BJ203"/>
    <mergeCell ref="A204:D204"/>
    <mergeCell ref="E204:BG204"/>
    <mergeCell ref="BH204:BJ204"/>
    <mergeCell ref="A205:D205"/>
    <mergeCell ref="E205:BG205"/>
    <mergeCell ref="BH205:BJ205"/>
    <mergeCell ref="A206:D206"/>
    <mergeCell ref="E206:BG206"/>
    <mergeCell ref="BH206:BJ206"/>
    <mergeCell ref="A207:D207"/>
    <mergeCell ref="E207:BG207"/>
    <mergeCell ref="BH207:BJ207"/>
    <mergeCell ref="A208:D208"/>
    <mergeCell ref="E208:BG208"/>
    <mergeCell ref="BH208:BJ208"/>
    <mergeCell ref="A209:D209"/>
    <mergeCell ref="E209:BG209"/>
    <mergeCell ref="BH209:BJ209"/>
    <mergeCell ref="A210:D210"/>
    <mergeCell ref="E210:BG210"/>
    <mergeCell ref="BH210:BJ210"/>
    <mergeCell ref="A211:D211"/>
    <mergeCell ref="E211:BG211"/>
    <mergeCell ref="BH211:BJ211"/>
    <mergeCell ref="A212:D212"/>
    <mergeCell ref="E212:BG212"/>
    <mergeCell ref="BH212:BJ212"/>
    <mergeCell ref="A213:D213"/>
    <mergeCell ref="E213:BG213"/>
    <mergeCell ref="BH213:BJ213"/>
    <mergeCell ref="A214:D214"/>
    <mergeCell ref="E214:BG214"/>
    <mergeCell ref="BH214:BJ214"/>
    <mergeCell ref="A215:D215"/>
    <mergeCell ref="E215:BG215"/>
    <mergeCell ref="BH215:BJ215"/>
    <mergeCell ref="A216:D216"/>
    <mergeCell ref="E216:BG216"/>
    <mergeCell ref="BH216:BJ216"/>
    <mergeCell ref="A217:D217"/>
    <mergeCell ref="E217:BG217"/>
    <mergeCell ref="BH217:BJ217"/>
    <mergeCell ref="A218:D218"/>
    <mergeCell ref="E218:BG218"/>
    <mergeCell ref="BH218:BJ218"/>
    <mergeCell ref="A219:D219"/>
    <mergeCell ref="E219:BG219"/>
    <mergeCell ref="BH219:BJ219"/>
    <mergeCell ref="A220:D220"/>
    <mergeCell ref="E220:BG220"/>
    <mergeCell ref="BH220:BJ220"/>
    <mergeCell ref="A221:D221"/>
    <mergeCell ref="E221:BG221"/>
    <mergeCell ref="BH221:BJ221"/>
    <mergeCell ref="A222:D222"/>
    <mergeCell ref="E222:BG222"/>
    <mergeCell ref="BH222:BJ222"/>
    <mergeCell ref="A223:D223"/>
    <mergeCell ref="E223:BG223"/>
    <mergeCell ref="BH223:BJ223"/>
    <mergeCell ref="A224:D224"/>
    <mergeCell ref="E224:BG224"/>
    <mergeCell ref="BH224:BJ224"/>
    <mergeCell ref="A225:D225"/>
    <mergeCell ref="E225:BG225"/>
    <mergeCell ref="BH225:BJ225"/>
    <mergeCell ref="A226:D226"/>
    <mergeCell ref="E226:BG226"/>
    <mergeCell ref="BH226:BJ226"/>
    <mergeCell ref="A227:D227"/>
    <mergeCell ref="E227:BG227"/>
    <mergeCell ref="BH227:BJ227"/>
    <mergeCell ref="A228:D228"/>
    <mergeCell ref="E228:BG228"/>
    <mergeCell ref="BH228:BJ228"/>
    <mergeCell ref="A229:D229"/>
    <mergeCell ref="E229:BG229"/>
    <mergeCell ref="BH229:BJ229"/>
    <mergeCell ref="B231:BI231"/>
    <mergeCell ref="B232:BJ232"/>
    <mergeCell ref="B233:BJ233"/>
    <mergeCell ref="B234:BJ234"/>
    <mergeCell ref="S237:T237"/>
    <mergeCell ref="BB237:BC237"/>
    <mergeCell ref="AH239:BJ239"/>
    <mergeCell ref="S240:T240"/>
    <mergeCell ref="A13:A16"/>
    <mergeCell ref="AI45:AI46"/>
    <mergeCell ref="AJ45:AJ46"/>
    <mergeCell ref="AK45:AK46"/>
    <mergeCell ref="AL45:AL46"/>
    <mergeCell ref="AM45:AM46"/>
    <mergeCell ref="AN45:AN46"/>
    <mergeCell ref="AO45:AO46"/>
    <mergeCell ref="AP45:AP46"/>
    <mergeCell ref="AQ45:AQ46"/>
    <mergeCell ref="AR45:AR46"/>
    <mergeCell ref="AS45:AS46"/>
    <mergeCell ref="AT45:AT46"/>
    <mergeCell ref="AU45:AU46"/>
    <mergeCell ref="AV45:AV46"/>
    <mergeCell ref="AW45:AW46"/>
    <mergeCell ref="AX45:AX46"/>
    <mergeCell ref="AY45:AY46"/>
    <mergeCell ref="AZ45:AZ46"/>
    <mergeCell ref="BA45:BA46"/>
    <mergeCell ref="BB13:BB16"/>
    <mergeCell ref="BB45:BB46"/>
    <mergeCell ref="BC13:BC16"/>
    <mergeCell ref="BC45:BC46"/>
    <mergeCell ref="BD13:BD16"/>
    <mergeCell ref="BD45:BD46"/>
    <mergeCell ref="BE13:BE16"/>
    <mergeCell ref="BE45:BE46"/>
    <mergeCell ref="BF13:BF16"/>
    <mergeCell ref="BF45:BF46"/>
    <mergeCell ref="BG13:BG16"/>
    <mergeCell ref="BH13:BH16"/>
    <mergeCell ref="BI13:BI16"/>
    <mergeCell ref="BJ27:BJ31"/>
    <mergeCell ref="BJ45:BJ47"/>
    <mergeCell ref="BJ55:BJ56"/>
    <mergeCell ref="BJ59:BJ61"/>
    <mergeCell ref="BJ70:BJ71"/>
    <mergeCell ref="BJ74:BJ75"/>
    <mergeCell ref="BJ81:BJ82"/>
    <mergeCell ref="BJ87:BJ91"/>
    <mergeCell ref="BJ102:BJ103"/>
    <mergeCell ref="BJ105:BJ106"/>
    <mergeCell ref="BJ109:BJ110"/>
    <mergeCell ref="BJ112:BJ113"/>
    <mergeCell ref="BG70:BI71"/>
    <mergeCell ref="BG112:BI113"/>
    <mergeCell ref="AP138:AS139"/>
    <mergeCell ref="BG102:BI103"/>
    <mergeCell ref="BG74:BI75"/>
    <mergeCell ref="BG45:BI47"/>
    <mergeCell ref="A45:B47"/>
    <mergeCell ref="A55:B56"/>
    <mergeCell ref="A59:B61"/>
    <mergeCell ref="A70:B71"/>
    <mergeCell ref="A74:B75"/>
    <mergeCell ref="A81:B82"/>
    <mergeCell ref="A102:B103"/>
    <mergeCell ref="A105:B106"/>
    <mergeCell ref="A109:B110"/>
    <mergeCell ref="S45:T46"/>
    <mergeCell ref="W45:X46"/>
    <mergeCell ref="Y45:Z46"/>
    <mergeCell ref="AA45:AB46"/>
    <mergeCell ref="AC45:AD46"/>
    <mergeCell ref="AE45:AF46"/>
    <mergeCell ref="AG45:AH46"/>
    <mergeCell ref="A112:B113"/>
    <mergeCell ref="BG109:BI110"/>
    <mergeCell ref="BG105:BI106"/>
    <mergeCell ref="BG81:BI82"/>
    <mergeCell ref="BG55:BI56"/>
    <mergeCell ref="BG59:BI61"/>
    <mergeCell ref="C45:R46"/>
    <mergeCell ref="A27:B31"/>
    <mergeCell ref="S27:T31"/>
    <mergeCell ref="U27:V31"/>
    <mergeCell ref="BG27:BI31"/>
    <mergeCell ref="A87:B91"/>
    <mergeCell ref="S87:T91"/>
    <mergeCell ref="U87:V91"/>
    <mergeCell ref="BG87:BI91"/>
    <mergeCell ref="BA137:BJ139"/>
    <mergeCell ref="AW138:AZ139"/>
    <mergeCell ref="AT138:AV139"/>
    <mergeCell ref="C87:R91"/>
    <mergeCell ref="W88:X91"/>
    <mergeCell ref="Y88:Z91"/>
    <mergeCell ref="AA89:AB91"/>
    <mergeCell ref="AC89:AD91"/>
    <mergeCell ref="AE89:AF91"/>
    <mergeCell ref="AG89:AH91"/>
    <mergeCell ref="C27:R31"/>
    <mergeCell ref="W28:X31"/>
    <mergeCell ref="Y28:Z31"/>
    <mergeCell ref="AA29:AB31"/>
    <mergeCell ref="AC29:AD31"/>
    <mergeCell ref="AE29:AF31"/>
    <mergeCell ref="AG29:AH31"/>
  </mergeCells>
  <printOptions horizontalCentered="1"/>
  <pageMargins left="0.28" right="0.196850393700787" top="0.57" bottom="0.5" header="0.48" footer="0.46"/>
  <pageSetup paperSize="9" scale="27" fitToHeight="0" orientation="portrait"/>
  <headerFooter alignWithMargins="0"/>
  <rowBreaks count="1" manualBreakCount="1">
    <brk id="85" max="61" man="1"/>
  </rowBreaks>
  <drawing r:id="rId1"/>
</worksheet>
</file>

<file path=docProps/app.xml><?xml version="1.0" encoding="utf-8"?>
<Properties xmlns="http://schemas.openxmlformats.org/officeDocument/2006/extended-properties" xmlns:vt="http://schemas.openxmlformats.org/officeDocument/2006/docPropsVTypes">
  <Company>HP</Company>
  <Application>Microsoft Excel</Application>
  <HeadingPairs>
    <vt:vector size="2" baseType="variant">
      <vt:variant>
        <vt:lpstr>工作表</vt:lpstr>
      </vt:variant>
      <vt:variant>
        <vt:i4>1</vt:i4>
      </vt:variant>
    </vt:vector>
  </HeadingPairs>
  <TitlesOfParts>
    <vt:vector size="1" baseType="lpstr">
      <vt:lpstr>05.04.2023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ZH</cp:lastModifiedBy>
  <dcterms:created xsi:type="dcterms:W3CDTF">2019-03-18T13:20:00Z</dcterms:created>
  <cp:lastPrinted>2023-04-07T08:41:00Z</cp:lastPrinted>
  <dcterms:modified xsi:type="dcterms:W3CDTF">2023-10-25T07:08:31Z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298D1EA83AE94B399ADE22353B1C5791_13</vt:lpwstr>
  </property>
  <property fmtid="{D5CDD505-2E9C-101B-9397-08002B2CF9AE}" pid="3" name="KSOProductBuildVer">
    <vt:lpwstr>2052-12.1.0.15712</vt:lpwstr>
  </property>
</Properties>
</file>